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15"/>
  </bookViews>
  <sheets>
    <sheet name=" CONTRATOS" sheetId="1" r:id="rId1"/>
    <sheet name="Hoja3 " sheetId="5" r:id="rId2"/>
    <sheet name="RENDIR " sheetId="3" r:id="rId3"/>
  </sheets>
  <definedNames>
    <definedName name="_xlnm._FilterDatabase" localSheetId="0" hidden="1">' CONTRATOS'!$B$5:$O$95</definedName>
  </definedNames>
  <calcPr calcId="144525"/>
</workbook>
</file>

<file path=xl/calcChain.xml><?xml version="1.0" encoding="utf-8"?>
<calcChain xmlns="http://schemas.openxmlformats.org/spreadsheetml/2006/main">
  <c r="K92" i="1" l="1"/>
  <c r="K93" i="1"/>
  <c r="K94" i="1"/>
  <c r="K95" i="1"/>
  <c r="K91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12" i="1"/>
  <c r="K7" i="1"/>
  <c r="K8" i="1"/>
  <c r="K9" i="1"/>
  <c r="K10" i="1"/>
  <c r="K11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6" i="1"/>
  <c r="M81" i="1" l="1"/>
  <c r="L79" i="1"/>
  <c r="L78" i="1"/>
  <c r="L76" i="1"/>
  <c r="L75" i="1"/>
  <c r="L74" i="1"/>
  <c r="L73" i="1"/>
  <c r="M73" i="1" s="1"/>
  <c r="L72" i="1"/>
  <c r="L71" i="1"/>
  <c r="L68" i="1"/>
  <c r="L67" i="1"/>
  <c r="M67" i="1" s="1"/>
  <c r="L66" i="1"/>
  <c r="M66" i="1" s="1"/>
  <c r="L65" i="1"/>
  <c r="M65" i="1" s="1"/>
  <c r="L64" i="1"/>
  <c r="M64" i="1" s="1"/>
  <c r="L63" i="1"/>
  <c r="M63" i="1" s="1"/>
  <c r="L60" i="1"/>
  <c r="M60" i="1" s="1"/>
  <c r="L59" i="1"/>
  <c r="M59" i="1" s="1"/>
  <c r="L58" i="1"/>
  <c r="M58" i="1" s="1"/>
  <c r="L56" i="1"/>
  <c r="M56" i="1" s="1"/>
  <c r="L55" i="1"/>
  <c r="M55" i="1" s="1"/>
  <c r="L54" i="1"/>
  <c r="M54" i="1" s="1"/>
  <c r="L52" i="1"/>
  <c r="M52" i="1" s="1"/>
  <c r="L51" i="1"/>
  <c r="L50" i="1"/>
  <c r="L49" i="1"/>
  <c r="M49" i="1" s="1"/>
  <c r="L48" i="1"/>
  <c r="M48" i="1" s="1"/>
  <c r="L47" i="1"/>
  <c r="M47" i="1" s="1"/>
  <c r="L45" i="1"/>
  <c r="L44" i="1"/>
  <c r="M44" i="1" s="1"/>
  <c r="L43" i="1"/>
  <c r="L42" i="1"/>
  <c r="L41" i="1"/>
  <c r="L40" i="1"/>
  <c r="L39" i="1"/>
  <c r="M39" i="1" s="1"/>
  <c r="L38" i="1"/>
  <c r="M38" i="1" s="1"/>
  <c r="L37" i="1"/>
  <c r="M37" i="1" s="1"/>
  <c r="L36" i="1"/>
  <c r="M36" i="1" s="1"/>
  <c r="L35" i="1"/>
  <c r="M35" i="1" s="1"/>
  <c r="L34" i="1"/>
  <c r="M34" i="1" s="1"/>
  <c r="L33" i="1"/>
  <c r="M33" i="1" s="1"/>
  <c r="L32" i="1"/>
  <c r="M32" i="1" s="1"/>
  <c r="L31" i="1"/>
  <c r="M31" i="1" s="1"/>
  <c r="L30" i="1"/>
  <c r="M30" i="1" s="1"/>
  <c r="L29" i="1"/>
  <c r="L28" i="1"/>
  <c r="L27" i="1"/>
  <c r="M27" i="1" s="1"/>
  <c r="L26" i="1"/>
  <c r="M26" i="1" s="1"/>
  <c r="L25" i="1"/>
  <c r="M25" i="1" s="1"/>
  <c r="L24" i="1"/>
  <c r="M24" i="1" s="1"/>
  <c r="L22" i="1"/>
  <c r="L21" i="1"/>
  <c r="L19" i="1"/>
  <c r="L18" i="1"/>
  <c r="M18" i="1" s="1"/>
  <c r="L17" i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L8" i="1"/>
  <c r="M8" i="1" s="1"/>
  <c r="L87" i="1"/>
  <c r="M87" i="1" s="1"/>
  <c r="L57" i="1"/>
  <c r="L46" i="1"/>
  <c r="L23" i="1"/>
  <c r="M23" i="1" s="1"/>
  <c r="L62" i="1"/>
  <c r="M62" i="1" s="1"/>
  <c r="L61" i="1"/>
  <c r="M61" i="1" s="1"/>
  <c r="L53" i="1"/>
  <c r="M53" i="1" s="1"/>
  <c r="L7" i="1"/>
  <c r="M7" i="1" s="1"/>
  <c r="M9" i="1"/>
  <c r="M19" i="1"/>
  <c r="L20" i="1"/>
  <c r="M20" i="1" s="1"/>
  <c r="M21" i="1"/>
  <c r="M22" i="1"/>
  <c r="M28" i="1"/>
  <c r="M29" i="1"/>
  <c r="M40" i="1"/>
  <c r="M41" i="1"/>
  <c r="M42" i="1"/>
  <c r="M43" i="1"/>
  <c r="M45" i="1"/>
  <c r="M46" i="1"/>
  <c r="M50" i="1"/>
  <c r="M51" i="1"/>
  <c r="M68" i="1"/>
  <c r="L69" i="1"/>
  <c r="M69" i="1" s="1"/>
  <c r="L70" i="1"/>
  <c r="M70" i="1" s="1"/>
  <c r="M71" i="1"/>
  <c r="M72" i="1"/>
  <c r="M74" i="1"/>
  <c r="M75" i="1"/>
  <c r="M76" i="1"/>
  <c r="L77" i="1"/>
  <c r="M77" i="1" s="1"/>
  <c r="M78" i="1"/>
  <c r="M79" i="1"/>
  <c r="M80" i="1"/>
  <c r="L82" i="1"/>
  <c r="L83" i="1"/>
  <c r="M83" i="1" s="1"/>
  <c r="M84" i="1"/>
  <c r="M85" i="1"/>
  <c r="M86" i="1"/>
  <c r="M88" i="1"/>
  <c r="M89" i="1"/>
  <c r="M91" i="1"/>
  <c r="M92" i="1"/>
  <c r="M93" i="1"/>
  <c r="M94" i="1"/>
  <c r="M95" i="1"/>
  <c r="L6" i="1"/>
  <c r="M6" i="1" s="1"/>
  <c r="M17" i="1"/>
  <c r="M57" i="1"/>
  <c r="M82" i="1"/>
</calcChain>
</file>

<file path=xl/sharedStrings.xml><?xml version="1.0" encoding="utf-8"?>
<sst xmlns="http://schemas.openxmlformats.org/spreadsheetml/2006/main" count="535" uniqueCount="234">
  <si>
    <t xml:space="preserve">N° DEL CONTRATO </t>
  </si>
  <si>
    <t>OBJETO</t>
  </si>
  <si>
    <t>NOMBRE DEL CONTRATISTA</t>
  </si>
  <si>
    <t>FECHA DE INICIACIÓN</t>
  </si>
  <si>
    <t xml:space="preserve">FECHA DE TERMINACIÓN </t>
  </si>
  <si>
    <t xml:space="preserve">SUPERVISIÓN </t>
  </si>
  <si>
    <t>VALOR CONTRATO</t>
  </si>
  <si>
    <t>PRESTACION DE SERVICIO DE CONTACT CENTER Y PBX DESLOCALIZADO</t>
  </si>
  <si>
    <t>PEOPLE CONTACT SAS EN REESTRUCTURACIÓN</t>
  </si>
  <si>
    <t xml:space="preserve">PROFESIONAL UNIVERSITARIO ATENCIÓN AL CIUDADANO </t>
  </si>
  <si>
    <t>SERVICIOS DE ARRENDAMIENTO DEL MODULO N°5 DEL CENTRO INTEGRADO DE ATENCIÓN AL CIUDADANO (CIAC), UBICADO EN EL PRIMER PISO DEL EDIFICIO DE INFIMANIZALES UBICADO EN LA CARRERA 21 N° 29-29 DE ESTA CIUDAD, IDENTIFICADO CON LA  FICHA CATASTRAL N°01-05-0236-0017-901 Y FOLIO DE MATRÍCULA  N° 100-155-645 . PROPIEDAD DEL CONTRATISTA</t>
  </si>
  <si>
    <t xml:space="preserve">INFIMANIZALES </t>
  </si>
  <si>
    <t xml:space="preserve">LIDER UNIDAD TÉCNICA </t>
  </si>
  <si>
    <t xml:space="preserve">CDP </t>
  </si>
  <si>
    <t xml:space="preserve">RP </t>
  </si>
  <si>
    <t xml:space="preserve">RESOLUCION QUE APRUEBA POLIZA </t>
  </si>
  <si>
    <t xml:space="preserve">NO APLICA </t>
  </si>
  <si>
    <t xml:space="preserve">CONTRATACIÓN INVAMA 2026 </t>
  </si>
  <si>
    <t>PRESTACIÓN DE SERVICIOS DE APOYO A LA GESTIÓN PARA BRINDAR APOYO INTEGRAL EN COMUNICACIÓN ESTRATÉGICA, PUBLICIDAD, DISEÑO GRÁFICO, GESTIÓN DIGITAL, PAUTA SEGMENTADA Y PRODUCCIÓN MULTIMEDIA AL INSTITUTO DE VALORIZACIÓN DE MANIZALES INVAMA, PARA EL FORTALECIMIENTO DE LA IMAGEN INSTITUCIONAL DE LA ENTIDAD</t>
  </si>
  <si>
    <t xml:space="preserve">INTUAL SAS </t>
  </si>
  <si>
    <t>SERVICIOS DE ASEO Y CAFETERIA EN GENERAL PARA LA SEDE DEL INVAMA</t>
  </si>
  <si>
    <t xml:space="preserve">BIOSERVICIOS SAS </t>
  </si>
  <si>
    <t>PRESTAR LOS SERVICIOS DE APOYO A LA GESTION, EN ACTIVIDADES ADMINISTRATIVAS EN LA UNIDAD JURIDICA DEL INSTITUTO DE VALORIZACION DE MANIZALES INVAMA</t>
  </si>
  <si>
    <t xml:space="preserve">LUISA MARIA LONDOÑO </t>
  </si>
  <si>
    <t xml:space="preserve">ADELA MARIA PINEDA RIOS </t>
  </si>
  <si>
    <t>JOSE NORBEY CORREA QUICENO</t>
  </si>
  <si>
    <t>JUAN CAMILO ENRIQUEZ</t>
  </si>
  <si>
    <t>PRESTACIÓN DE SERVICIOS PROFESIONALES DE APOYO A LA 
GESTIÓN ADMINISTRATIVA  COMO PROFESIONAL EN TRABAJO 
SOCIAL, EN EL INSTITUTO DE VALORIZACIÓN DE MANIZALES - 
INVAMA, VIGENCIA 2026</t>
  </si>
  <si>
    <t>PRESTAR LOS SERVICIOS PROFESIONALES DE INGENIERO ELECTRICISTA O ELECTRICO PARA: LA PLANEACIÓN, SEGUIMIENTO, CONTROL Y EJECUCIÓN DE LAS ACTIVIDADES DE LOS PROYECTOS EFECTUADOS POR EL INVAMA O LA ADMNISTRACIÓN MUNICIPAL CON INVERSIÓN A CARGO DE LA ENTIDAD Y/O EL MANTENIMIENTO Y EXPANSIÓN DE LOS SISTEMAS ATENDIDOS POR EL INVAMA</t>
  </si>
  <si>
    <t>PRESTAR LOS SERVICIOS DE APOYO A LA GESTION COMO 
AYUDANTE PRACTICO , EN LAS ACTIVIDADES OPERATIVAS PARA LA ATENCION DE LA ILUMINACION DEL CORREDOR VIAL DE AUTOPISTAS DEL CAFÉ, EN LA SEDE DE LA ENTIDAD, ADEMÁS EN LAS TAREAS PARA LA ADMINISTRACIÓN, OPERACIÓN Y MANTENIMIENTO DE SISTEMAS DE ILUMINACIÓN A CARGO DEL INVAMA”</t>
  </si>
  <si>
    <t>SERVICIOS DE RESTAURANTE CON DISPOSICIÓN DE ESPACIO FÍSICO (SALÓN DE EVENTOS) Y OTROS SERVICIOS SOCIALES QUE PERMITAN SATISFACER LAS NECESIDADES INSTITUCIONALES PARA DIVERSAS REUNIONES Y ACTIVIDADES 
DEL INVAMA, COMO APOYO A LA GESTION ADMINISTRATIVA</t>
  </si>
  <si>
    <t>INVERSIONES VARUNA SAS</t>
  </si>
  <si>
    <t>CONTRATAR EL SUMINISTRO, IMPRESIÓN, PRODUCCIÓN E INSTALACIÓN DE MATERIALES Y PIEZAS PUBLICITARIAS REQUERIDAS PARA EL FORTALECIMIENTO DE LOS DISTINTOS CANALES DE COMUNICACIÓN DEL INSTITUTO DE VALORIZACIÓN DE MANIZALES INVAMA, CONFORME A LAS ESPECIFICACIONES TÉCNICAS Y NECESIDADES 
INSTITUCIONALES</t>
  </si>
  <si>
    <t>ABC PUBLICIDAD INTEGRAL SA</t>
  </si>
  <si>
    <t>SERVICIOS PROFESIONALES EN LA RAMA DE LA INGENIERÍA CIVIL PARA APOYAR A LA UNIDAD TÉCNICA</t>
  </si>
  <si>
    <t>JORGE ENRIQUE ESCOBAR</t>
  </si>
  <si>
    <t>PRESTAR LOS SERVICIOS DE APOYO A LA GESTION COMO AYUDANTE PRÁCTICO EN LAS ACTIVIDADES CON LA GRÚA, ADEMÁS DE LAS TAREAS PARA LA ADMINSITRACIÓN, OPERACIÓN Y MANTENIMIENTO DE LOS SISTEMAS DE ILUMINACIÓN A CARGO DEL INVAMA</t>
  </si>
  <si>
    <t>JULIAN ANDRES CASTRO</t>
  </si>
  <si>
    <t>PRESTAR LOS SERVICIOS DE APOYO A LA GESTION COMO TECNICO ELECTRICISTA PARA ATENDER LABORES EN LA OPERACIÓN Y/O EN LAS TAREAS PARA LA ADMINSITRACIÓN, OPERACIÓN MANTENIMIENTO E INVERSIÓN DE LOS SISTEMAS A CARGO Y/O ADMINISTRADOS POR EL INVAMA.</t>
  </si>
  <si>
    <t>JULIAN ANDRES AGUDELO</t>
  </si>
  <si>
    <t>PRESTAR LOS SERVICIOS PROFESIONALES DE INGENIERO ELECTRICISTA O ELECTRICO PARA LAS ACTIVIDADES DE PLANEACIÓN, SEGUIMIENTO, CONTROL DE ASPECTOS TÉCNICOS Y DISEÑOS ADEMÁS DE APOYO A LA GESTIÓN AL AREA DE ALUMBRADO PÚBLICO.</t>
  </si>
  <si>
    <t>GONZALO TAMAYO PARRA</t>
  </si>
  <si>
    <t xml:space="preserve">JHON SEHIR BETANCUR </t>
  </si>
  <si>
    <t>PRESTAR LOS SERVICIOS DE APOYO A LA GESTION COMO AYUDANTE PRÁCTICO, EN LAS ACTIVIDADES OPERATIVAS DE: MODERNIZACIÓN, MANTENIMIENTO Y OPERACIÓN DE LOS DIFRENTES SISTEMAS ATENDIDOS POR EL INVAMA</t>
  </si>
  <si>
    <t>JUAN SEBASTIAN VALENCIA</t>
  </si>
  <si>
    <t xml:space="preserve">JHON JAIRO ARROYAVE </t>
  </si>
  <si>
    <t>PRESTAR LOS SERVICIOS PROFESIONALES DE APOYO A LA GESTIÓN EN EL PROCESO DE VALORIZACIÓN QUE LA ENTIDAD ADELANTA EN EL PROYECTO “PUENTE ZONA INDUSTRIAL”</t>
  </si>
  <si>
    <t>YOR DAVID FONSECA</t>
  </si>
  <si>
    <t>PRESTAR LOS SERVICIOS PROFESIONALES DE APOYO A LA GESTION AMBIENTAL DE LA ENTIDAD</t>
  </si>
  <si>
    <t>JEFFERSON STIVENS GARCIA</t>
  </si>
  <si>
    <t>PRESTAR LOS SERVICIOS PROFESIONALES DE INGENIERO ELECTRICISTA O ELECTRICO PARA LAS ACTIVIDADES DE PLANEACIÓN, SEGUIMIENTO, CONTROL OPERATIVO-ADMINISTRATIVO ADEMÁS DE APOYO A LA GESTIÓN AL AREA DE ALUMBRADO PÚBLICO</t>
  </si>
  <si>
    <t>JULIANA GIRALDO CARDONA</t>
  </si>
  <si>
    <t xml:space="preserve">PRESTAR LOS SERVICIOS PROFESIONALES EN DERECHO EN LA UNIDAD JURIDICA DEL INVAMA PARA APOYAR PROCESOS DE GESTION PREDIAL. </t>
  </si>
  <si>
    <t>MARIA NATALIA MOLINA HINESTROZA</t>
  </si>
  <si>
    <t>DIANA PATRICIA SALAZAR</t>
  </si>
  <si>
    <t>JHON JAMES DUQUE</t>
  </si>
  <si>
    <t xml:space="preserve">PRESTAR LOS SERVICIOS DE APOYO A LA GESTION COMO AYUDANTE PRÁCTICO, EN LAS ACTIVIDADES OPERATIVAS DE: MODERNIZACIÓN, MANTENIMIENTO Y OPERACIÓN DE LOS DIFRENTES SISTEMAS ATENDIDOS POR EL INVAMA </t>
  </si>
  <si>
    <t>PRESTAR SERVICIOS PROFESIONALES EN EL ÁREA DE TECNOLOGÍAS DE LA INFORMACIÓN DEL INVAMA, COMO APOYO A LA COORDINACIÓN TÉCNICA Y FUNCIONAMIENTO DE LOS SISTEMAS INSTITUCIONALES</t>
  </si>
  <si>
    <t xml:space="preserve">PAULO ROBERTO RESTREPO </t>
  </si>
  <si>
    <t>PRESTACION DE SERVICIOS PROFESIONALES DE ASESORÍA Y ACOMPAÑAMIENTO EN LA GESTIÓN Y REALIZACIÓN DE LOS TRÁMITES CORRESPONDIENTES AL PROCESO DE COBRO COACTIVO y  PROCESOS ADMINISTRATIVOS QUE SE ADELANTAN EN LA UNIDAD JURIDICA DE INVAMA</t>
  </si>
  <si>
    <t xml:space="preserve">
PRESTAR LOS SERVICIOS PROFESIONALES EN DERECHO EN LA UNIDAD JURIDICA DEL INVAMA PARA APOYAR PROCESOS DE CONTRATACION
</t>
  </si>
  <si>
    <t>MARIA CAMILA CASTAÑO MORALES</t>
  </si>
  <si>
    <t xml:space="preserve">PRESTAR LOS SERVICIOS DE APOYO A LA GESTION COMO CONDUCTOR, PARA LAS ACTIVIDADES OPERATIVAS PARA LA MODERNIZACION, INVERSION, MANTENIMIENTO, Y OPERACIÓN DE LOS SISTEMAS DE ILUMINACION ATENDIDOS POR EL INVAMA </t>
  </si>
  <si>
    <t xml:space="preserve">BRAYAN STIVEN MARTINEZ </t>
  </si>
  <si>
    <t xml:space="preserve">RENTING TECNOLOGICO PARA EQUIPO DE SEGURIDAD PERIMETRAL, SOPORTE TECNICO Y RENOVACION POLL DE DIRECCIONES. </t>
  </si>
  <si>
    <t>PRESTAR LOS SERVICIOS PROFESIONALES DE APOYO PARA LA IMPLEMENTACIÓN, FORTALECIMIENTO, SEGUIMIENTO Y MEJORA CONTINÚA DEL MODELO INTEGRADO DE PLANEACIÓN Y GESTIÓN (MIPG)</t>
  </si>
  <si>
    <t>SILENA BRAVO ROBLES</t>
  </si>
  <si>
    <t>SERVICIOS DE APOYO A LA GESTION AL AREA DE PLANEACION DENTRO DE LA UNIDAD TÉCNICA</t>
  </si>
  <si>
    <t>LUISA FERNANDA VALENCIA VALENCIA</t>
  </si>
  <si>
    <t>PRESTAR LOS SERVICIOS DE APOYO A LA GESTION COMO TECNICO
ELECTRICISTA PARA ATENDER LABORES EN LA OPERACIÓN Y/O EN LAS TAREAS PARA LA ADMINSITRACIÓN, OPERACIÓN MANTENIMIENTO E INVERSIÓN DE LOS SISTEMAS A CARGO Y/O ADMINISTRADOS POR EL INVAMA.</t>
  </si>
  <si>
    <t>PRESTAR LOS SERVICIOS DE APOYO A LA GESTION COMO CONDUCTOR EN LAS ACTIVIDADES OPERATIVAS PARA LA MODERNIZACION, INVERSION, MANTENIMIENTO Y OPERACIÓN DE LOS SISTEMAS DE ILUMINACION ATENDIDOS POR EL INVAMA</t>
  </si>
  <si>
    <t>JOSE WILSON MARIN CASTAÑO</t>
  </si>
  <si>
    <t>JOSE REINEL REYES CUARTAS</t>
  </si>
  <si>
    <t>PRESTAR LOS SERVICIOS PROFESIONALES DE INGENIERO ELECTRICISTA O ELECTRICO PARA LAS ACTIVIDADES DE PLANEACIÓN, SEGUIMIENTO, CONTROL ADMINISTRATIVO-OPERACIONAL ADEMÁS DE APOYO A LA GESTIÓN AL AREA DE ALUMBRADO PÚBLICO</t>
  </si>
  <si>
    <t xml:space="preserve">PRESTAR LOS SERVICIOS DE APOYO A LA GESTION COMO AYUDANTE PRÁCTICO, EN LAS ACTIVIDADES OPERATIVAS DE: MODERNIZACIÓN, MANTENIMIENTO Y OPERACIÓN DE LOS DIFRENTES SISTEMAS ATENDIDOS POR EL INVAMA.
</t>
  </si>
  <si>
    <t>PRESTAR LOS SERVICIOS DE APOYO A LA GESTION COMO CONDUCTOR, EN LAS ACTIVIDADES OPERATIVAS PARA LA MODERNIZACIÓN, INVERSION, MANTENIMIENTO Y OPERACIÓN DE LOS SISTEMAS DE ILUMINACIÓN ATENDIDOS POR EL INVAMA</t>
  </si>
  <si>
    <t>ALEXANDER VANEGAS PATIÑO</t>
  </si>
  <si>
    <t xml:space="preserve">PRESTAR LOS SERVICIOS DE APOYO AL SISTEMA DE GESTION DE LA SEGURIDAD Y SALUD EN EL TRABAJO EN EL INSTITUTO DE VALORIZACION DE MANIZALES - INVAMA </t>
  </si>
  <si>
    <t xml:space="preserve">PRESTAR LOS SERVICIOS PROFESIONALES EN APOYO A LA GESTION DE PROCESOS ASOCIADOS A LOS BIENES DEL INVAMA, ASI COMO LA IMPLEMENTACION DE TABLEROS E INDICADORES DE GESTION ADELANTADOS POR LA UNIDAD ADMINSITRATIVA Y FINANCIERA DEL INVAMA </t>
  </si>
  <si>
    <t xml:space="preserve">SERGIO IVAN AREVALO </t>
  </si>
  <si>
    <t xml:space="preserve">PRESTAR LOS SERVICIOS PROFESIONALES DE APOYO A LAS ACTIVIDADES QUE SE ADELANTAN EN LA UNIDAD ADMINISTRATIVA Y FINANCIERA DEL INVAMA </t>
  </si>
  <si>
    <t xml:space="preserve">LEIDY JHOANA ARIAS </t>
  </si>
  <si>
    <t xml:space="preserve">PRESTAR LOS SERVICIOS PROFESIONALES DE APOYO A LOS PROCESOS QUE ADELANTA EL INVAMA PARA LA FACTURACION, COBRO Y RECAUDO DEL IMPUESTO DE ALUMBRADO PUBLICO Y CONTRIBUCION POR VALORIZACION; IGUALMENTE GESTION DE RECAUDO DE CARTERA </t>
  </si>
  <si>
    <t>LUZ ESTELLA OSPINA</t>
  </si>
  <si>
    <t xml:space="preserve">CRISTHIAN MAURICIO POSADA </t>
  </si>
  <si>
    <t>SERVICIO DE SOPORTE, ACTUALIZACIÓN Y MANTENIMIENTO DEL SOFTWARE ADMIARCHI EN SUS VERSIONES WEB Y CLIENTE SERVIDOR.</t>
  </si>
  <si>
    <t>ALBEIRO ALFONSO GONZALEZ/ADMIARCHI</t>
  </si>
  <si>
    <t>JURIDICOS ESPECIALIZADOS SAS</t>
  </si>
  <si>
    <t>PRESTACIÓN SERVICIOS PROFESIONALES EN ACOMPAÑAMIENTO JURÍDICO ESTRATÉGICO Y VALIDACIÓN DE LEGALIDAD EN PROCESOS RELACIONADOS CON EL COBRO POR USO DE INFRAESTRUCTURA, CONTRIBUCIONES DE VALORIZACIÓN, ANÁLISIS DE TÍTULOS, REDUCCIÓN DE INTERESES Y ESTRUCTURACIÓN DE NUEVOS PROCESOS, DE ACUERDO CON EL MARCO NORMATIVO VIGENTE</t>
  </si>
  <si>
    <t>SERVICIO DE SOPORTE Y MANTENIMIENTO AL SISTEMA FORTUNER EN LOS MODULOS DE: CONTABILIDAD, PRESUPUESTO, NÓMINA, TESORERIA, FACTURACIÓN ELECTRÓNICA, INVENTARIOS, ACTIVOS FIJOS, TALLER</t>
  </si>
  <si>
    <t>DSI SA</t>
  </si>
  <si>
    <t>SERVICIO DE HOSTING PARA SITIOS WEB CORPORATIVOS DEL INVAMA.</t>
  </si>
  <si>
    <t>ALTIC CONSULTING SAS</t>
  </si>
  <si>
    <t>DIFUSIÓN DE CAMPAÑAS INSTITUCIONALES DE LOS SERVICIOS DEL INVAMA Y PUBLICACIÓN DE AVISOS DE LEY CORRESPONDIENTES A PROCESOS DE LA ENTIDAD Y, O, PROYECTOS A DESARROLLARSE EN LA CIUDAD DE MANIZALES, SEGÚN LAS  CONDICIONES TÉCNICAS EXIGIDAS.</t>
  </si>
  <si>
    <t xml:space="preserve">SOPORTE, MANTENIMIENTO Y ACTUALIZACIÓN DEL SISTEMA DE INFORMACIÓN GEOLUMINA </t>
  </si>
  <si>
    <t>SIGMA SAS</t>
  </si>
  <si>
    <t>PRESTAR EL SERVICIO INTEGRAL DE PROVISIÓN Y DISPONIBILIDAD DE LA PLATAFORMA AIRE GESTIÓN Y PORTAL TRIBUTARIO BAJO EL MODELO SaaS EN LA NUBE, INCLUYENDO SOPORTE TÉCNICO, LICENCIAS DE ACTUALIZACIÓN, MANTENIMIENTO Y SERVICIOS COMPLEMENTARIOS NECESARIOS, PARA LOS MÓDULOS DE CONTRIBUCIÓN POR VALORIZACIÓN E IMPUESTO DE ALUMBRADO PÚBLICO DURANTE LA VIGENCIA 2026.</t>
  </si>
  <si>
    <t>SMART TMT SAS</t>
  </si>
  <si>
    <t>EDITORIAL LA PATRIA SA</t>
  </si>
  <si>
    <t>PROFESIONAL UNIVERSITARIO COMUNICACIONES</t>
  </si>
  <si>
    <t xml:space="preserve">PROFESIONAL UNIVERSITARIO COMPRAS Y SUMINISTROS </t>
  </si>
  <si>
    <t xml:space="preserve">LIDER UNIDAD JURIDICA </t>
  </si>
  <si>
    <t>PROFESIONAL UNIVERSITARIO GESTION HUMANA</t>
  </si>
  <si>
    <t xml:space="preserve">LIDER PROYECTO ALUMBRADO PUBLICO </t>
  </si>
  <si>
    <t xml:space="preserve">PROFESIONAL UNIVERSITARIO SISTEMAS </t>
  </si>
  <si>
    <t xml:space="preserve">LIDER UNIDAD FINANCIERA Y ADMINISTRATIVA </t>
  </si>
  <si>
    <t xml:space="preserve">JORGE IVAN CASTRO </t>
  </si>
  <si>
    <t>PRESTAR LOS SERVICIOS COMO TÉCNICO ELECTRICISTA PARA APOYAR LA GESTIÓN DE LAS ACTIVIDADES DESARROLLADAS EN CAMPO RELACIONADAS CON EL SISTEMA DE INFORMACIÓN GEOGRAFICO (SIG)</t>
  </si>
  <si>
    <t>JHONATAN ZULUAGA CARDONA</t>
  </si>
  <si>
    <t xml:space="preserve">PRESTAR LOS SERVICIOS PROFESIONALES EN DERECHO EN LA UNIDAD JURIDICA  DEL INVAMA PARA LA DEFENSA JUDICIAL Y EXTRAJUDICIAL DE LA ENTIDAD. </t>
  </si>
  <si>
    <t xml:space="preserve">DANIEL ALEJANDRO DAVILA </t>
  </si>
  <si>
    <t>PRESTAR LOS SERVICIOS PROFESIONALES DE APOYO A LA GESTIÓN COMO INGENIERO ELECTRICISTA PARA EL ÁREA DE SISTEMAS DE INFORMACIÓN GEOGRÁFICA (SIG).</t>
  </si>
  <si>
    <t xml:space="preserve">OC 159426 </t>
  </si>
  <si>
    <t xml:space="preserve">SUMINISTRO DE COMBUSTIBLE PARA EL PARQUE AUTOMOTOR DEL INVAMA </t>
  </si>
  <si>
    <t>ORGANIZACIÓN TERPEL SA</t>
  </si>
  <si>
    <t>JHOAN SEBASTIAN FRANCO SANCHEZ</t>
  </si>
  <si>
    <t>PRESTACION DE SERVICIOS DE APOYO A LA GESTION, COMO JUDICANTE, EN LA UNIDAD JURIDICA DEL INVAMA</t>
  </si>
  <si>
    <t>NAIRA CAMILA NAVARRETE FORERO</t>
  </si>
  <si>
    <t>PRESTAR EL SERVICIO DE BOLETIN INFORMATIVO DE PROCESOS JUDICIALES</t>
  </si>
  <si>
    <t>INFOJUDICIAL SAS</t>
  </si>
  <si>
    <t>COOPSERVINTES</t>
  </si>
  <si>
    <t>PRESTAR LOS SERVICIOS DE APOYO A LA GESTION COMO AYUDANTE PRÁCTICO, EN LAS ACTIVIDADES OPERATIVAS DE: MODERNIZACIÓN, MANTENIMIENTO Y OPERACIÓN DE LOS DIFERENTES SISTEMAS TENDIDOS POR EL INVAMA.</t>
  </si>
  <si>
    <t>PRESTAR EL SERVICIO ESPECIAL DE TRANSPORTE TERRESTRE PARA PERSONAL, HERRAMIENTAS, MATERIALES Y 
EQUIPOS PARA EL AREA DE ALUMBRADO PÚBLICO, EN LAS ZONAS DE OPERACIÓN DEL INVAMA, PARA LA VIGENCIA 2026</t>
  </si>
  <si>
    <t xml:space="preserve">WILDER JAVIER CARMONA </t>
  </si>
  <si>
    <t>JUAN DAVID HINCAPIE VELEZ</t>
  </si>
  <si>
    <t xml:space="preserve">LEGIS </t>
  </si>
  <si>
    <t>SUSCRIPCION DE INFORMACION JURIDICA, TRIBUTARIA Y CONTABLE A TRAVES DE LA PLATAFORMA LEGIS XPERTA ONE CON ACCESO PARA 1 USUARIO</t>
  </si>
  <si>
    <t>OC  159950</t>
  </si>
  <si>
    <t>JHAROL MAURICIO CALDERON LONDOÑO</t>
  </si>
  <si>
    <t xml:space="preserve">PRESTAR SERVICIOS TECNICOS PARA APOYAR ACTIVIDADES RELACIONADAS CON MANEJO Y CONTROL DE MATERIAL DE INFRAESTRUCTURA DE ALUMBRADO PUBLICO </t>
  </si>
  <si>
    <t>JUAN DAVID MAYA OSPINA</t>
  </si>
  <si>
    <t>LIDER UNIDAD TECNICA</t>
  </si>
  <si>
    <t>PRESTAR LOS SERVICIOS PROFESIONALES DE APOYO A LA GESTION PARA EL DESARROLLO DE ACTIVIDADES RELACIONADAS CON LOS PROYECTOS DE VALORIZACION</t>
  </si>
  <si>
    <t xml:space="preserve">CRHISTIAN DAVID LOPEZ </t>
  </si>
  <si>
    <t>30/11//2026</t>
  </si>
  <si>
    <t>SUMINISTRO E IMPRESIÓN DIGITAL VARIABLE DE FACTURAS Y OTROS   
DOCUMENTOS RELACIONADOS</t>
  </si>
  <si>
    <t xml:space="preserve">GRAFITEL SAS </t>
  </si>
  <si>
    <t>SERVICIOS DE MANTENIMIENTO PREVENTIVO Y CORRECTIVO EQUIPOS HIDRAULICOS VEHICULOS DEL INVAMA</t>
  </si>
  <si>
    <t>ALMACEN MANGUERAS Y BOMBAS HIDRUALICAS SAS</t>
  </si>
  <si>
    <t xml:space="preserve">SUMINISTRO ELEMENTOS ASEO Y CAFETERIA </t>
  </si>
  <si>
    <t>SUMINISTRO MATERIALES DE FERRETERIA</t>
  </si>
  <si>
    <t>COMPUTAR SAS</t>
  </si>
  <si>
    <t xml:space="preserve">LEGLO SAS </t>
  </si>
  <si>
    <t>RENOVACIÓN DE LICENCIAMIENTO DE GOOGLE WORKSPACE, PARA LAS CUENTAS DE CORREO ELECTRÓNICO DEL INVAMA</t>
  </si>
  <si>
    <t>INFORMACION LOCALIZADA SAS</t>
  </si>
  <si>
    <t xml:space="preserve">SUMINISTRO DE PRENDAS DE PROTECCIÓN Y PRENDAS CON DISTINTIVO INSTITUCIONAL PARA EL PERSONAL DEL INSTITUTO DE VALORIZACIÓN DE 
MANIZALES — INVAMA </t>
  </si>
  <si>
    <t xml:space="preserve">SUMIPLAN SAS </t>
  </si>
  <si>
    <t>SERVICIO DE ALQUILER PARA LOCALIZACION GPS, ADMINISTRACION Y 
SOPORTE</t>
  </si>
  <si>
    <t>NEFOX SAS</t>
  </si>
  <si>
    <t>PRESTACIÓN DE SERVICIOS PARA EL PROGRAMA MEDICINA PREVENTIVA Y DEL TRABAJO, PROMOCIÓN Y PREVENCIÓN EN SALUD, PARA LOS FUNCIONARIOS DEL INSTITUTO DE VALORIZACIÓN DE MANIZALES INVAMA, VIGENCIA 2026</t>
  </si>
  <si>
    <t xml:space="preserve">SERVICIOS DE MANTENIMIENTO PREVENTIVO Y CORRECTIVO CON SUMINISTRO DE REPUESTOS, LLANTAS Y MANO DE OBRA PARA EL PARQUE AUTOMOTOR DEL INVAMA </t>
  </si>
  <si>
    <t xml:space="preserve">CORPORACION IPS UNIVERSITARIA </t>
  </si>
  <si>
    <t>SERVIGAS SAS</t>
  </si>
  <si>
    <t>AND&amp;OR TECNOLOGIAS SAS</t>
  </si>
  <si>
    <t>VIGITECOL LTDA.</t>
  </si>
  <si>
    <t>ALQUILER DE IMPRESORAS PARA EL INSTITUTO DE VALORIZACIÓN DE 
MANIZALES</t>
  </si>
  <si>
    <t xml:space="preserve">MANTENIMIENTO PREVENTIVO Y 
CORRECTIVO DE LA INFRAESTRUCTURA TECNOLÓGICA DE INVAMA CON SUMINISTRO DE REPUESTOS </t>
  </si>
  <si>
    <t xml:space="preserve"> SERVICIOS DE VIGILANCIA Y SEGURIDAD PRIVADA FIJA CON ARMA Y SIN CANINO PARA LAS INSTALACIONES DEL INVAMA</t>
  </si>
  <si>
    <t xml:space="preserve"> ACTIVIDADES OPERATIVAS PARA LAS INTERVENCIONES SOBRE LA  INFRAESTRUCTURA DEL ALUMBRADO PÚBLICO EN TAREAS DE MODERNIZACIÓN, EXPANSIÓN E INVERSIONES EN EL SISTEMA</t>
  </si>
  <si>
    <t>INGELECOM SAS</t>
  </si>
  <si>
    <t xml:space="preserve">LONJA DE PROPIEDAD RAIZ DE CALDAS </t>
  </si>
  <si>
    <t>ELABORAR LOS ESTUDIOS DE VALORIZACIÓN PARA LA 
DETERMINACIÓN DEL BENEFICIO PREDIAL, LA CAPACIDAD DE 
PAGO, LA FACTIBILIDAD SOCIOECONÓMICA, FINANCIERA Y LA 
DISTRIBUCIÓN DE LA CONTRIBUCIÓN DE VALORIZACIÓN, COMO  
MECANISMO DE FINANCIACIÓN DEL PROYECTO “PUENTE ZONA 
INDUSTRIAL</t>
  </si>
  <si>
    <r>
      <t xml:space="preserve">260415067 - </t>
    </r>
    <r>
      <rPr>
        <b/>
        <sz val="10"/>
        <color theme="1"/>
        <rFont val="Arial"/>
        <family val="2"/>
      </rPr>
      <t>CO1.PCCNTR.9437746</t>
    </r>
  </si>
  <si>
    <t xml:space="preserve">CONTRATAR LAS PÓLIZAS DE SEGUROS REQUERIDAS PARA LA ADECUADA PROTECCIÓN DE LAS PERSONAS, BIENES E INTERESES PATRIMONIALES, LAS PÓLIZAS QUE 
  AMPAREN LA RESPONSABILIDAD CIVIL DE LOS SERVIDORES PÚBLICOS —GRUPO VIDA Y LOS SOAT DEL INVAMA. 
</t>
  </si>
  <si>
    <t>LA PREVISORA</t>
  </si>
  <si>
    <t>ELABORAR LOS AVALÚOS DE LOS PREDIOS PARA ADELANTAR 
LA GESTIÓN PREDIAL DEL PROYECTO PUENTE “ZONA INDUSTRIAL</t>
  </si>
  <si>
    <t>GPYP SAS</t>
  </si>
  <si>
    <t xml:space="preserve">PRESTACIÓN DE SERVICIOS DE APOYO LOGÍSTICO, PARA LA 
REALIZACIÓN DEL PLAN DE BIENESTAR, DIRIGIDO A LOS 
FUNCIONARIOS DEL INVAMA Y SU GRUPO FAMILIAR, 
VIGENCIA 2026. </t>
  </si>
  <si>
    <t xml:space="preserve">INSTINTO PLUS </t>
  </si>
  <si>
    <t xml:space="preserve">SUMINISTRO DE MATERIALES ELÉCTRICOS PARA 
PROYECTOS DE INVERSIÓN DEL ALUMBRADO PUBLICO 
LOTES I, II, III, V, VI Y VII </t>
  </si>
  <si>
    <t>SUMINISTRO DE MATERIALES ELÉCTRICOS PARA 
PROYECTOS DE INVERSIÓN DEL ALUMBRADO PUBLICO 
LOTE IV</t>
  </si>
  <si>
    <t xml:space="preserve">INTERNACIONAL DE ELECTRICOS </t>
  </si>
  <si>
    <t>COMUNFER</t>
  </si>
  <si>
    <t>INCO INTERVENTORIA Y CONSTRUCCION SAS</t>
  </si>
  <si>
    <t>REPARACIONES LOCATIVAS Y MANTENIMIENTO GENERAL DE LA SEDE DEL INVAMA</t>
  </si>
  <si>
    <t>“CONTRATAR LOS SERVICIOS DE MENSAJERIA EXPRESA PARA LA      
ENTREGA DE FACTURACION Y DEMÁS OBJETOS POSTALES</t>
  </si>
  <si>
    <t xml:space="preserve">CERTIPOSTAL SAS </t>
  </si>
  <si>
    <t>ORION CONIC SAS</t>
  </si>
  <si>
    <t xml:space="preserve">SUMINISTRO DE MATERIALES ELÉCTRICOS PARA LA OPERACIÓN Y MANTENIMIENTO DEL ALUMBRADO PÚBLICO LOTE I </t>
  </si>
  <si>
    <t>SUMINISTRO DE MATERIALES ELÉCTRICOS PARA LA OPERACIÓN Y MANTENIMIENTO DEL ALUMBRADO PÚBLICO LOTE II Y IV</t>
  </si>
  <si>
    <t>SUMINISTRO DE MATERIALES ELÉCTRICOS PARA LA OPERACIÓN Y MANTENIMIENTO DEL ALUMBRADO PÚBLICO LOTE III, V Y VI</t>
  </si>
  <si>
    <t xml:space="preserve"> COMUNFER SAS</t>
  </si>
  <si>
    <t>COMPRA DE MATERIALES  ELÉCTRICO LUMÍNICO ORNAMENTAL DESTINADO A LA ILUMINACIÓN DEL PARQUE DE LA ESTRELLA Y EL PARQUE METROPOLITANO</t>
  </si>
  <si>
    <t xml:space="preserve">KURVASS DEMARCACION Y SEÑALIZACION VIAL SAS </t>
  </si>
  <si>
    <t>SUMINISTRO VESTIDO Y ZAPATOS 
DOTACIÓN DEL PERSONAL ADMINISTRATIVO DEL INVAMA</t>
  </si>
  <si>
    <t>TEJIDOS FAS</t>
  </si>
  <si>
    <t>CONSTRUCCION, MANTENIMIENTO Y REFACCION DE OBRAS CIVILES EN LA INFRAESTRUCTURA PROPIA DEL SISTEMA DE ALUMBRADO PÚBLICO</t>
  </si>
  <si>
    <t>PROFESIONAL UNIVERSITARIO COMPRAS Y SUMINISTROS / LIDER PROYECTO ALUMBRADO PUBLICO</t>
  </si>
  <si>
    <t xml:space="preserve">INVER TRACK SAS </t>
  </si>
  <si>
    <t>CO1.PCCNTR.9545754</t>
  </si>
  <si>
    <t xml:space="preserve">VENTA DE UN VEHÍCULO CAMIÓN CHEVROLET NPR DE PLACAS OUC 042 DE PROPIEDAD DEL INVAMA. </t>
  </si>
  <si>
    <t>0141 del 2026/04/10</t>
  </si>
  <si>
    <t>REALIZAR LAS ACTIVIDADES TÉCNICAS COMPLEMENTARIAS DE INSPECCION Y VERIFICACION DEL SERVICIO DE ALUMBRADO PÚBLICO</t>
  </si>
  <si>
    <t>CONSORCIO MEGA RFNN</t>
  </si>
  <si>
    <t>PRESTAR LOS SERVICIOS ESPECIALIZADOS DE RECOLECCIÓN, TRANSPORTE, TRATAMIENTO Y DISPOSICIÓN FINAL DE LOS RESIDUOS O DESECHOS PELIGROSOS GENERADOS POR EL INVAMA, DE CONFORMIDAD CON LA NORMATIVIDAD AMBIENTAL VIGENTE</t>
  </si>
  <si>
    <t xml:space="preserve">PROSSAM SAS </t>
  </si>
  <si>
    <t>CONTRATAR EL SUMINISTRO DE ELEMENTOS DE SEGURIDAD Y EQUIPOS DE TRABAJO</t>
  </si>
  <si>
    <t>SUMINISTRO DE PAPELERIA - UTILES DE ESCRITORIO Y TONER PARA LAS DIFERENTES DEPENDENCIAS DEL INVAMA</t>
  </si>
  <si>
    <t>286 DEL 2026/06/05</t>
  </si>
  <si>
    <t>191 DEL 09/06/2026</t>
  </si>
  <si>
    <t xml:space="preserve">CONTRATACION DIRECTA - INTERADMINISTRATIVO </t>
  </si>
  <si>
    <t xml:space="preserve">CONTRATACION DIRECTA  </t>
  </si>
  <si>
    <t xml:space="preserve">MINIMA CUANTIA </t>
  </si>
  <si>
    <t xml:space="preserve">ORDEN DE COMPRA - TIENDA VIRTUAL DEL ESTADO COLOMBIANO </t>
  </si>
  <si>
    <t>SELECCIÓN ABREVIADA DE MENOR CUANTÍA</t>
  </si>
  <si>
    <t>CONCURSO ABIERTO DE MÉRITOS</t>
  </si>
  <si>
    <t>SELECCIÓN ABREVIADA CON SUBASTA INVERSA</t>
  </si>
  <si>
    <t>SELECCIÓN ABREVIADA CON SUBASTA ELECTRONICA</t>
  </si>
  <si>
    <t>PROFESIONAL UNIVERSITARIO COMPRAS Y SUMINISTROS</t>
  </si>
  <si>
    <t>0287 DEL 2026/05/29</t>
  </si>
  <si>
    <t>200 DEL 24/06/2026</t>
  </si>
  <si>
    <t xml:space="preserve">144 DEL 2026/04/10 </t>
  </si>
  <si>
    <t>133 DEL 2026/03/10</t>
  </si>
  <si>
    <t>149 DEL 2026/05/07</t>
  </si>
  <si>
    <t>201 DEL 24/06/2026</t>
  </si>
  <si>
    <t>199 DEL 23/06/2026</t>
  </si>
  <si>
    <t>RENDIR SIA - CONTRATOS JUNIO 2026</t>
  </si>
  <si>
    <t>MODALIDAD DE SELECCIÓN</t>
  </si>
  <si>
    <t>SIN CONTRATOS PENDIENTES RENDIR  MAYO 2026</t>
  </si>
  <si>
    <t>CONCURSO ABIERTO DE MERITOS</t>
  </si>
  <si>
    <t>0287 DEL 2026/06/09</t>
  </si>
  <si>
    <t>PORCENTAJE EJECUCION</t>
  </si>
  <si>
    <t xml:space="preserve">RECURSOS PAGADOS </t>
  </si>
  <si>
    <t xml:space="preserve">RECURSOS POR EJECUTAR </t>
  </si>
  <si>
    <t xml:space="preserve">MODIFICACIONES (OTROSÍES) </t>
  </si>
  <si>
    <t>DISEÑO E IMPLEMENTACION DEL NUEVO SITIO WEB DEL INSITUTO DE VALORIZACION DE MANIZALES</t>
  </si>
  <si>
    <t>TERMINACION ANTICIPADA</t>
  </si>
  <si>
    <t xml:space="preserve">PLAZO EJECUCION DEL CONTRATO </t>
  </si>
  <si>
    <t>ADICION VALOR INICIAL - EN LA SUMA DE $9.000.000</t>
  </si>
  <si>
    <t>NO APLICA</t>
  </si>
  <si>
    <t>260312062
CO1.PCCNTR.9385943</t>
  </si>
  <si>
    <t>OTROSI AJUSTE DOCUMENTOS ANEXOS</t>
  </si>
  <si>
    <t>SUSPENSION CONTRATO POR 60 DIAS</t>
  </si>
  <si>
    <t>OTROSI AJUSTE ALCANCE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</si>
</sst>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d/m/yyyy"/>
    <numFmt numFmtId="165" formatCode="_-&quot;$&quot;* #,##0.00_-;\-&quot;$&quot;* #,##0.00_-;_-&quot;$&quot;* &quot;-&quot;??_-;_-@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98">
    <xf numFmtId="0" fontId="0" fillId="0" borderId="0" xfId="0" applyFont="1" applyAlignment="1"/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24" fillId="0" borderId="0" xfId="0" applyFont="1" applyAlignment="1"/>
    <xf numFmtId="164" fontId="21" fillId="2" borderId="4" xfId="0" applyNumberFormat="1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wrapText="1"/>
    </xf>
    <xf numFmtId="0" fontId="21" fillId="2" borderId="5" xfId="0" applyFont="1" applyFill="1" applyBorder="1" applyAlignment="1">
      <alignment horizontal="center" wrapText="1"/>
    </xf>
    <xf numFmtId="0" fontId="21" fillId="2" borderId="9" xfId="0" applyFont="1" applyFill="1" applyBorder="1" applyAlignment="1">
      <alignment horizontal="center" vertical="center" wrapText="1"/>
    </xf>
    <xf numFmtId="165" fontId="22" fillId="2" borderId="5" xfId="0" applyNumberFormat="1" applyFont="1" applyFill="1" applyBorder="1"/>
    <xf numFmtId="0" fontId="21" fillId="2" borderId="8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 vertical="center" wrapText="1"/>
    </xf>
    <xf numFmtId="14" fontId="0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5" xfId="0" applyFont="1" applyFill="1" applyBorder="1" applyAlignment="1"/>
    <xf numFmtId="164" fontId="21" fillId="2" borderId="9" xfId="0" applyNumberFormat="1" applyFont="1" applyFill="1" applyBorder="1" applyAlignment="1">
      <alignment horizontal="center" wrapText="1"/>
    </xf>
    <xf numFmtId="164" fontId="21" fillId="2" borderId="11" xfId="0" applyNumberFormat="1" applyFont="1" applyFill="1" applyBorder="1" applyAlignment="1">
      <alignment horizontal="center" wrapText="1"/>
    </xf>
    <xf numFmtId="0" fontId="21" fillId="2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8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165" fontId="22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21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20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14" fontId="0" fillId="0" borderId="5" xfId="0" applyNumberFormat="1" applyFont="1" applyFill="1" applyBorder="1" applyAlignment="1">
      <alignment horizontal="center" vertical="center"/>
    </xf>
    <xf numFmtId="164" fontId="21" fillId="0" borderId="4" xfId="0" applyNumberFormat="1" applyFont="1" applyFill="1" applyBorder="1" applyAlignment="1">
      <alignment horizontal="center" vertical="center" wrapText="1"/>
    </xf>
    <xf numFmtId="164" fontId="21" fillId="0" borderId="9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165" fontId="22" fillId="0" borderId="16" xfId="0" applyNumberFormat="1" applyFont="1" applyFill="1" applyBorder="1" applyAlignment="1">
      <alignment vertical="center"/>
    </xf>
    <xf numFmtId="165" fontId="22" fillId="0" borderId="5" xfId="0" applyNumberFormat="1" applyFont="1" applyFill="1" applyBorder="1" applyAlignment="1">
      <alignment vertical="center"/>
    </xf>
    <xf numFmtId="165" fontId="22" fillId="0" borderId="4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165" fontId="22" fillId="0" borderId="4" xfId="0" applyNumberFormat="1" applyFont="1" applyFill="1" applyBorder="1" applyAlignment="1">
      <alignment vertical="center"/>
    </xf>
    <xf numFmtId="1" fontId="22" fillId="0" borderId="4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165" fontId="22" fillId="0" borderId="6" xfId="0" applyNumberFormat="1" applyFont="1" applyFill="1" applyBorder="1" applyAlignment="1">
      <alignment vertical="center"/>
    </xf>
    <xf numFmtId="0" fontId="20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164" fontId="21" fillId="0" borderId="6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165" fontId="22" fillId="0" borderId="9" xfId="0" applyNumberFormat="1" applyFont="1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65" fontId="22" fillId="0" borderId="11" xfId="0" applyNumberFormat="1" applyFont="1" applyFill="1" applyBorder="1" applyAlignment="1">
      <alignment vertical="center"/>
    </xf>
    <xf numFmtId="164" fontId="21" fillId="0" borderId="3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164" fontId="21" fillId="0" borderId="8" xfId="0" applyNumberFormat="1" applyFont="1" applyFill="1" applyBorder="1" applyAlignment="1">
      <alignment horizontal="center" vertical="center" wrapText="1"/>
    </xf>
    <xf numFmtId="165" fontId="22" fillId="0" borderId="13" xfId="0" applyNumberFormat="1" applyFont="1" applyFill="1" applyBorder="1" applyAlignment="1">
      <alignment vertical="center"/>
    </xf>
    <xf numFmtId="164" fontId="21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5" fontId="22" fillId="0" borderId="14" xfId="0" applyNumberFormat="1" applyFont="1" applyFill="1" applyBorder="1" applyAlignment="1">
      <alignment vertical="center"/>
    </xf>
    <xf numFmtId="164" fontId="21" fillId="0" borderId="5" xfId="0" applyNumberFormat="1" applyFont="1" applyFill="1" applyBorder="1" applyAlignment="1">
      <alignment horizontal="center" vertical="center" wrapText="1"/>
    </xf>
    <xf numFmtId="165" fontId="22" fillId="0" borderId="15" xfId="0" applyNumberFormat="1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9" fontId="22" fillId="0" borderId="4" xfId="1" applyFont="1" applyFill="1" applyBorder="1" applyAlignment="1">
      <alignment horizontal="center" vertical="center"/>
    </xf>
    <xf numFmtId="9" fontId="27" fillId="4" borderId="5" xfId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165" fontId="28" fillId="0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83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" sqref="C2"/>
    </sheetView>
  </sheetViews>
  <sheetFormatPr baseColWidth="10" defaultColWidth="14.42578125" defaultRowHeight="15" customHeight="1" x14ac:dyDescent="0.25"/>
  <cols>
    <col min="1" max="1" width="1.7109375" style="23" customWidth="1"/>
    <col min="2" max="2" width="31.85546875" style="23" customWidth="1"/>
    <col min="3" max="3" width="77.7109375" style="23" customWidth="1"/>
    <col min="4" max="4" width="28.28515625" style="91" customWidth="1"/>
    <col min="5" max="5" width="15.85546875" style="40" customWidth="1"/>
    <col min="6" max="6" width="17.28515625" style="40" customWidth="1"/>
    <col min="7" max="7" width="28.140625" style="40" customWidth="1"/>
    <col min="8" max="8" width="25.140625" style="23" customWidth="1"/>
    <col min="9" max="9" width="22.42578125" style="23" customWidth="1"/>
    <col min="10" max="10" width="22.42578125" style="83" customWidth="1"/>
    <col min="11" max="11" width="21.140625" style="23" customWidth="1"/>
    <col min="12" max="12" width="24" style="23" customWidth="1"/>
    <col min="13" max="13" width="29.5703125" style="23" customWidth="1"/>
    <col min="14" max="15" width="30.42578125" style="23" customWidth="1"/>
    <col min="16" max="16" width="10.7109375" style="23" customWidth="1"/>
    <col min="17" max="17" width="36.140625" style="23" customWidth="1"/>
    <col min="18" max="32" width="10.7109375" style="23" customWidth="1"/>
    <col min="33" max="16384" width="14.42578125" style="23"/>
  </cols>
  <sheetData>
    <row r="4" spans="2:15" ht="36" customHeight="1" x14ac:dyDescent="0.25">
      <c r="B4" s="94" t="s">
        <v>17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6"/>
      <c r="O4" s="22"/>
    </row>
    <row r="5" spans="2:15" ht="30" customHeight="1" x14ac:dyDescent="0.25">
      <c r="B5" s="50" t="s">
        <v>0</v>
      </c>
      <c r="C5" s="50" t="s">
        <v>1</v>
      </c>
      <c r="D5" s="50" t="s">
        <v>2</v>
      </c>
      <c r="E5" s="50" t="s">
        <v>3</v>
      </c>
      <c r="F5" s="50" t="s">
        <v>4</v>
      </c>
      <c r="G5" s="50" t="s">
        <v>217</v>
      </c>
      <c r="H5" s="51" t="s">
        <v>5</v>
      </c>
      <c r="I5" s="50" t="s">
        <v>6</v>
      </c>
      <c r="J5" s="50" t="s">
        <v>227</v>
      </c>
      <c r="K5" s="50" t="s">
        <v>221</v>
      </c>
      <c r="L5" s="50" t="s">
        <v>222</v>
      </c>
      <c r="M5" s="50" t="s">
        <v>223</v>
      </c>
      <c r="N5" s="50" t="s">
        <v>224</v>
      </c>
      <c r="O5" s="13"/>
    </row>
    <row r="6" spans="2:15" ht="69.75" customHeight="1" x14ac:dyDescent="0.25">
      <c r="B6" s="52">
        <v>260101001</v>
      </c>
      <c r="C6" s="53" t="s">
        <v>7</v>
      </c>
      <c r="D6" s="54" t="s">
        <v>8</v>
      </c>
      <c r="E6" s="44">
        <v>46024</v>
      </c>
      <c r="F6" s="44">
        <v>46387</v>
      </c>
      <c r="G6" s="44" t="s">
        <v>200</v>
      </c>
      <c r="H6" s="53" t="s">
        <v>9</v>
      </c>
      <c r="I6" s="55">
        <v>250625000</v>
      </c>
      <c r="J6" s="56">
        <f>F6-E6</f>
        <v>363</v>
      </c>
      <c r="K6" s="92">
        <f>(L6*100%)/I6</f>
        <v>0.5</v>
      </c>
      <c r="L6" s="49">
        <f>(I6/12)*6</f>
        <v>125312500</v>
      </c>
      <c r="M6" s="49">
        <f>I6-L6</f>
        <v>125312500</v>
      </c>
      <c r="N6" s="97" t="s">
        <v>16</v>
      </c>
      <c r="O6" s="24"/>
    </row>
    <row r="7" spans="2:15" ht="109.5" customHeight="1" x14ac:dyDescent="0.25">
      <c r="B7" s="52">
        <v>260101002</v>
      </c>
      <c r="C7" s="53" t="s">
        <v>10</v>
      </c>
      <c r="D7" s="57" t="s">
        <v>11</v>
      </c>
      <c r="E7" s="44">
        <v>45658</v>
      </c>
      <c r="F7" s="44">
        <v>46022</v>
      </c>
      <c r="G7" s="44" t="s">
        <v>200</v>
      </c>
      <c r="H7" s="58" t="s">
        <v>9</v>
      </c>
      <c r="I7" s="59">
        <v>41621436</v>
      </c>
      <c r="J7" s="56">
        <f t="shared" ref="J7:J70" si="0">F7-E7</f>
        <v>364</v>
      </c>
      <c r="K7" s="92">
        <f t="shared" ref="K7:K11" si="1">(L7*100%)/I7</f>
        <v>0.5</v>
      </c>
      <c r="L7" s="49">
        <f>(I7/12)*6</f>
        <v>20810718</v>
      </c>
      <c r="M7" s="49">
        <f t="shared" ref="M7:M70" si="2">I7-L7</f>
        <v>20810718</v>
      </c>
      <c r="N7" s="97" t="s">
        <v>16</v>
      </c>
      <c r="O7" s="24"/>
    </row>
    <row r="8" spans="2:15" ht="90.75" customHeight="1" x14ac:dyDescent="0.25">
      <c r="B8" s="60">
        <v>260109003</v>
      </c>
      <c r="C8" s="53" t="s">
        <v>18</v>
      </c>
      <c r="D8" s="61" t="s">
        <v>19</v>
      </c>
      <c r="E8" s="44">
        <v>46035</v>
      </c>
      <c r="F8" s="44">
        <v>46387</v>
      </c>
      <c r="G8" s="62" t="s">
        <v>201</v>
      </c>
      <c r="H8" s="58" t="s">
        <v>99</v>
      </c>
      <c r="I8" s="59">
        <v>133440000</v>
      </c>
      <c r="J8" s="56">
        <f t="shared" si="0"/>
        <v>352</v>
      </c>
      <c r="K8" s="92">
        <f t="shared" si="1"/>
        <v>0.52173913043478259</v>
      </c>
      <c r="L8" s="49">
        <f>(I8/11.5)*6</f>
        <v>69620869.565217391</v>
      </c>
      <c r="M8" s="49">
        <f t="shared" si="2"/>
        <v>63819130.434782609</v>
      </c>
      <c r="N8" s="97" t="s">
        <v>16</v>
      </c>
      <c r="O8" s="25"/>
    </row>
    <row r="9" spans="2:15" ht="47.25" customHeight="1" x14ac:dyDescent="0.25">
      <c r="B9" s="41">
        <v>260114004</v>
      </c>
      <c r="C9" s="53" t="s">
        <v>20</v>
      </c>
      <c r="D9" s="63" t="s">
        <v>21</v>
      </c>
      <c r="E9" s="44">
        <v>46037</v>
      </c>
      <c r="F9" s="44">
        <v>46387</v>
      </c>
      <c r="G9" s="62" t="s">
        <v>202</v>
      </c>
      <c r="H9" s="58" t="s">
        <v>100</v>
      </c>
      <c r="I9" s="59">
        <v>44000000</v>
      </c>
      <c r="J9" s="56">
        <f t="shared" si="0"/>
        <v>350</v>
      </c>
      <c r="K9" s="92">
        <f t="shared" si="1"/>
        <v>0.52173913043478271</v>
      </c>
      <c r="L9" s="49">
        <f>(I9/11.5)*6</f>
        <v>22956521.739130437</v>
      </c>
      <c r="M9" s="49">
        <f t="shared" si="2"/>
        <v>21043478.260869563</v>
      </c>
      <c r="N9" s="97" t="s">
        <v>16</v>
      </c>
      <c r="O9" s="25"/>
    </row>
    <row r="10" spans="2:15" ht="47.25" customHeight="1" x14ac:dyDescent="0.25">
      <c r="B10" s="41" t="s">
        <v>112</v>
      </c>
      <c r="C10" s="53" t="s">
        <v>113</v>
      </c>
      <c r="D10" s="63" t="s">
        <v>114</v>
      </c>
      <c r="E10" s="44">
        <v>46038</v>
      </c>
      <c r="F10" s="44">
        <v>46387</v>
      </c>
      <c r="G10" s="62" t="s">
        <v>203</v>
      </c>
      <c r="H10" s="58" t="s">
        <v>100</v>
      </c>
      <c r="I10" s="59">
        <v>91614704</v>
      </c>
      <c r="J10" s="56">
        <f t="shared" si="0"/>
        <v>349</v>
      </c>
      <c r="K10" s="92">
        <f t="shared" si="1"/>
        <v>0.52173913043478259</v>
      </c>
      <c r="L10" s="49">
        <f>(I10/11.5)*6</f>
        <v>47798976</v>
      </c>
      <c r="M10" s="49">
        <f t="shared" si="2"/>
        <v>43815728</v>
      </c>
      <c r="N10" s="97" t="s">
        <v>16</v>
      </c>
      <c r="O10" s="26"/>
    </row>
    <row r="11" spans="2:15" ht="47.25" customHeight="1" x14ac:dyDescent="0.25">
      <c r="B11" s="41">
        <v>260116005</v>
      </c>
      <c r="C11" s="53" t="s">
        <v>22</v>
      </c>
      <c r="D11" s="63" t="s">
        <v>23</v>
      </c>
      <c r="E11" s="44">
        <v>46038</v>
      </c>
      <c r="F11" s="44">
        <v>46371</v>
      </c>
      <c r="G11" s="62" t="s">
        <v>201</v>
      </c>
      <c r="H11" s="58" t="s">
        <v>101</v>
      </c>
      <c r="I11" s="59">
        <v>29161000</v>
      </c>
      <c r="J11" s="56">
        <f t="shared" si="0"/>
        <v>333</v>
      </c>
      <c r="K11" s="92">
        <f t="shared" si="1"/>
        <v>0.54545454545454541</v>
      </c>
      <c r="L11" s="49">
        <f>(I11/11)*6</f>
        <v>15906000</v>
      </c>
      <c r="M11" s="49">
        <f t="shared" si="2"/>
        <v>13255000</v>
      </c>
      <c r="N11" s="97" t="s">
        <v>16</v>
      </c>
      <c r="O11" s="25"/>
    </row>
    <row r="12" spans="2:15" ht="47.25" customHeight="1" x14ac:dyDescent="0.25">
      <c r="B12" s="41">
        <v>260116006</v>
      </c>
      <c r="C12" s="53" t="s">
        <v>27</v>
      </c>
      <c r="D12" s="63" t="s">
        <v>24</v>
      </c>
      <c r="E12" s="44">
        <v>46038</v>
      </c>
      <c r="F12" s="44">
        <v>46371</v>
      </c>
      <c r="G12" s="62" t="s">
        <v>201</v>
      </c>
      <c r="H12" s="58" t="s">
        <v>102</v>
      </c>
      <c r="I12" s="64">
        <v>49555000</v>
      </c>
      <c r="J12" s="56">
        <f t="shared" si="0"/>
        <v>333</v>
      </c>
      <c r="K12" s="92">
        <f>(L12*100%)/I12</f>
        <v>0.54545454545454541</v>
      </c>
      <c r="L12" s="49">
        <f>(I12/11)*6</f>
        <v>27030000</v>
      </c>
      <c r="M12" s="49">
        <f t="shared" si="2"/>
        <v>22525000</v>
      </c>
      <c r="N12" s="97" t="s">
        <v>16</v>
      </c>
      <c r="O12" s="27"/>
    </row>
    <row r="13" spans="2:15" ht="78.75" customHeight="1" x14ac:dyDescent="0.25">
      <c r="B13" s="41">
        <v>260116007</v>
      </c>
      <c r="C13" s="53" t="s">
        <v>29</v>
      </c>
      <c r="D13" s="63" t="s">
        <v>25</v>
      </c>
      <c r="E13" s="44">
        <v>46038</v>
      </c>
      <c r="F13" s="44">
        <v>46371</v>
      </c>
      <c r="G13" s="62" t="s">
        <v>201</v>
      </c>
      <c r="H13" s="58" t="s">
        <v>103</v>
      </c>
      <c r="I13" s="64">
        <v>29821000</v>
      </c>
      <c r="J13" s="56">
        <f t="shared" si="0"/>
        <v>333</v>
      </c>
      <c r="K13" s="92">
        <f t="shared" ref="K13:K76" si="3">(L13*100%)/I13</f>
        <v>0.54545454545454541</v>
      </c>
      <c r="L13" s="49">
        <f>(I13/11)*6</f>
        <v>16266000</v>
      </c>
      <c r="M13" s="49">
        <f t="shared" si="2"/>
        <v>13555000</v>
      </c>
      <c r="N13" s="97" t="s">
        <v>16</v>
      </c>
      <c r="O13" s="27"/>
    </row>
    <row r="14" spans="2:15" ht="112.5" customHeight="1" x14ac:dyDescent="0.25">
      <c r="B14" s="65">
        <v>260116008</v>
      </c>
      <c r="C14" s="53" t="s">
        <v>28</v>
      </c>
      <c r="D14" s="61" t="s">
        <v>26</v>
      </c>
      <c r="E14" s="44">
        <v>46038</v>
      </c>
      <c r="F14" s="44">
        <v>46371</v>
      </c>
      <c r="G14" s="62" t="s">
        <v>201</v>
      </c>
      <c r="H14" s="58" t="s">
        <v>103</v>
      </c>
      <c r="I14" s="64">
        <v>49555000</v>
      </c>
      <c r="J14" s="56">
        <f t="shared" si="0"/>
        <v>333</v>
      </c>
      <c r="K14" s="92">
        <f t="shared" si="3"/>
        <v>0.54545454545454541</v>
      </c>
      <c r="L14" s="49">
        <f>(I14/11)*6</f>
        <v>27030000</v>
      </c>
      <c r="M14" s="49">
        <f t="shared" si="2"/>
        <v>22525000</v>
      </c>
      <c r="N14" s="97" t="s">
        <v>16</v>
      </c>
      <c r="O14" s="27"/>
    </row>
    <row r="15" spans="2:15" ht="105" customHeight="1" x14ac:dyDescent="0.25">
      <c r="B15" s="65">
        <v>260116009</v>
      </c>
      <c r="C15" s="53" t="s">
        <v>30</v>
      </c>
      <c r="D15" s="61" t="s">
        <v>31</v>
      </c>
      <c r="E15" s="44">
        <v>46041</v>
      </c>
      <c r="F15" s="44">
        <v>46387</v>
      </c>
      <c r="G15" s="62" t="s">
        <v>202</v>
      </c>
      <c r="H15" s="58" t="s">
        <v>99</v>
      </c>
      <c r="I15" s="64">
        <v>27000000</v>
      </c>
      <c r="J15" s="56">
        <f t="shared" si="0"/>
        <v>346</v>
      </c>
      <c r="K15" s="92">
        <f t="shared" si="3"/>
        <v>0.52173913043478271</v>
      </c>
      <c r="L15" s="49">
        <f>(I15/11.5)*6</f>
        <v>14086956.521739133</v>
      </c>
      <c r="M15" s="49">
        <f t="shared" si="2"/>
        <v>12913043.478260867</v>
      </c>
      <c r="N15" s="66" t="s">
        <v>228</v>
      </c>
      <c r="O15" s="27"/>
    </row>
    <row r="16" spans="2:15" ht="113.25" customHeight="1" x14ac:dyDescent="0.25">
      <c r="B16" s="41">
        <v>260116010</v>
      </c>
      <c r="C16" s="53" t="s">
        <v>32</v>
      </c>
      <c r="D16" s="63" t="s">
        <v>33</v>
      </c>
      <c r="E16" s="44">
        <v>46041</v>
      </c>
      <c r="F16" s="44">
        <v>46387</v>
      </c>
      <c r="G16" s="62" t="s">
        <v>202</v>
      </c>
      <c r="H16" s="58" t="s">
        <v>99</v>
      </c>
      <c r="I16" s="64">
        <v>41000000</v>
      </c>
      <c r="J16" s="56">
        <f t="shared" si="0"/>
        <v>346</v>
      </c>
      <c r="K16" s="92">
        <f t="shared" si="3"/>
        <v>0.52173913043478259</v>
      </c>
      <c r="L16" s="49">
        <f>(I16/11.5)*6</f>
        <v>21391304.347826086</v>
      </c>
      <c r="M16" s="49">
        <f t="shared" si="2"/>
        <v>19608695.652173914</v>
      </c>
      <c r="N16" s="97" t="s">
        <v>16</v>
      </c>
      <c r="O16" s="27"/>
    </row>
    <row r="17" spans="2:15" ht="47.25" customHeight="1" x14ac:dyDescent="0.25">
      <c r="B17" s="41">
        <v>260119011</v>
      </c>
      <c r="C17" s="53" t="s">
        <v>34</v>
      </c>
      <c r="D17" s="69" t="s">
        <v>35</v>
      </c>
      <c r="E17" s="44">
        <v>46043</v>
      </c>
      <c r="F17" s="44">
        <v>46376</v>
      </c>
      <c r="G17" s="62" t="s">
        <v>201</v>
      </c>
      <c r="H17" s="58" t="s">
        <v>12</v>
      </c>
      <c r="I17" s="64">
        <v>58300000</v>
      </c>
      <c r="J17" s="56">
        <f t="shared" si="0"/>
        <v>333</v>
      </c>
      <c r="K17" s="92">
        <f t="shared" si="3"/>
        <v>0.54545454545454541</v>
      </c>
      <c r="L17" s="49">
        <f>(I17/11)*6</f>
        <v>31800000</v>
      </c>
      <c r="M17" s="49">
        <f t="shared" si="2"/>
        <v>26500000</v>
      </c>
      <c r="N17" s="97" t="s">
        <v>231</v>
      </c>
      <c r="O17" s="28"/>
    </row>
    <row r="18" spans="2:15" ht="146.25" customHeight="1" x14ac:dyDescent="0.25">
      <c r="B18" s="41">
        <v>260119012</v>
      </c>
      <c r="C18" s="53" t="s">
        <v>36</v>
      </c>
      <c r="D18" s="69" t="s">
        <v>37</v>
      </c>
      <c r="E18" s="44">
        <v>46041</v>
      </c>
      <c r="F18" s="44">
        <v>46374</v>
      </c>
      <c r="G18" s="62" t="s">
        <v>201</v>
      </c>
      <c r="H18" s="58" t="s">
        <v>103</v>
      </c>
      <c r="I18" s="64">
        <v>31157500</v>
      </c>
      <c r="J18" s="56">
        <f t="shared" si="0"/>
        <v>333</v>
      </c>
      <c r="K18" s="92">
        <f t="shared" si="3"/>
        <v>0.54545454545454541</v>
      </c>
      <c r="L18" s="49">
        <f>(I18/11)*6</f>
        <v>16995000</v>
      </c>
      <c r="M18" s="49">
        <f t="shared" si="2"/>
        <v>14162500</v>
      </c>
      <c r="N18" s="97" t="s">
        <v>16</v>
      </c>
      <c r="O18" s="27"/>
    </row>
    <row r="19" spans="2:15" ht="109.5" customHeight="1" x14ac:dyDescent="0.25">
      <c r="B19" s="41">
        <v>260119013</v>
      </c>
      <c r="C19" s="53" t="s">
        <v>38</v>
      </c>
      <c r="D19" s="69" t="s">
        <v>39</v>
      </c>
      <c r="E19" s="44">
        <v>46041</v>
      </c>
      <c r="F19" s="44">
        <v>46374</v>
      </c>
      <c r="G19" s="62" t="s">
        <v>201</v>
      </c>
      <c r="H19" s="58" t="s">
        <v>103</v>
      </c>
      <c r="I19" s="64">
        <v>35090000</v>
      </c>
      <c r="J19" s="56">
        <f t="shared" si="0"/>
        <v>333</v>
      </c>
      <c r="K19" s="92">
        <f t="shared" si="3"/>
        <v>0.54545454545454541</v>
      </c>
      <c r="L19" s="49">
        <f>(I19/11)*6</f>
        <v>19140000</v>
      </c>
      <c r="M19" s="49">
        <f t="shared" si="2"/>
        <v>15950000</v>
      </c>
      <c r="N19" s="97" t="s">
        <v>16</v>
      </c>
      <c r="O19" s="27"/>
    </row>
    <row r="20" spans="2:15" ht="96" customHeight="1" x14ac:dyDescent="0.25">
      <c r="B20" s="41">
        <v>260119014</v>
      </c>
      <c r="C20" s="53" t="s">
        <v>38</v>
      </c>
      <c r="D20" s="67" t="s">
        <v>41</v>
      </c>
      <c r="E20" s="44">
        <v>46043</v>
      </c>
      <c r="F20" s="44">
        <v>46042</v>
      </c>
      <c r="G20" s="62" t="s">
        <v>201</v>
      </c>
      <c r="H20" s="58" t="s">
        <v>103</v>
      </c>
      <c r="I20" s="64">
        <v>35090000</v>
      </c>
      <c r="J20" s="56">
        <f t="shared" si="0"/>
        <v>-1</v>
      </c>
      <c r="K20" s="92">
        <f t="shared" si="3"/>
        <v>0.5</v>
      </c>
      <c r="L20" s="49">
        <f>(I20/12)*6</f>
        <v>17545000</v>
      </c>
      <c r="M20" s="49">
        <f t="shared" si="2"/>
        <v>17545000</v>
      </c>
      <c r="N20" s="97" t="s">
        <v>16</v>
      </c>
      <c r="O20" s="27"/>
    </row>
    <row r="21" spans="2:15" ht="101.25" customHeight="1" x14ac:dyDescent="0.25">
      <c r="B21" s="41">
        <v>260119015</v>
      </c>
      <c r="C21" s="53" t="s">
        <v>40</v>
      </c>
      <c r="D21" s="67" t="s">
        <v>42</v>
      </c>
      <c r="E21" s="44">
        <v>46041</v>
      </c>
      <c r="F21" s="44">
        <v>46387</v>
      </c>
      <c r="G21" s="62" t="s">
        <v>201</v>
      </c>
      <c r="H21" s="58" t="s">
        <v>103</v>
      </c>
      <c r="I21" s="64">
        <v>70092500</v>
      </c>
      <c r="J21" s="56">
        <f t="shared" si="0"/>
        <v>346</v>
      </c>
      <c r="K21" s="92">
        <f t="shared" si="3"/>
        <v>0.52173913043478259</v>
      </c>
      <c r="L21" s="49">
        <f>(I21/11.5)*6</f>
        <v>36570000</v>
      </c>
      <c r="M21" s="49">
        <f t="shared" si="2"/>
        <v>33522500</v>
      </c>
      <c r="N21" s="97" t="s">
        <v>16</v>
      </c>
      <c r="O21" s="27"/>
    </row>
    <row r="22" spans="2:15" ht="111" customHeight="1" x14ac:dyDescent="0.25">
      <c r="B22" s="41">
        <v>260119016</v>
      </c>
      <c r="C22" s="53" t="s">
        <v>43</v>
      </c>
      <c r="D22" s="67" t="s">
        <v>44</v>
      </c>
      <c r="E22" s="44">
        <v>46043</v>
      </c>
      <c r="F22" s="44" t="s">
        <v>134</v>
      </c>
      <c r="G22" s="62" t="s">
        <v>201</v>
      </c>
      <c r="H22" s="58" t="s">
        <v>103</v>
      </c>
      <c r="I22" s="64">
        <v>29682250</v>
      </c>
      <c r="J22" s="56" t="e">
        <f t="shared" si="0"/>
        <v>#VALUE!</v>
      </c>
      <c r="K22" s="92">
        <f t="shared" si="3"/>
        <v>0.57142857142857151</v>
      </c>
      <c r="L22" s="49">
        <f>(I22/10.5)*6</f>
        <v>16961285.714285716</v>
      </c>
      <c r="M22" s="49">
        <f t="shared" si="2"/>
        <v>12720964.285714284</v>
      </c>
      <c r="N22" s="97" t="s">
        <v>16</v>
      </c>
      <c r="O22" s="27"/>
    </row>
    <row r="23" spans="2:15" ht="47.25" customHeight="1" x14ac:dyDescent="0.25">
      <c r="B23" s="41">
        <v>260119017</v>
      </c>
      <c r="C23" s="53" t="s">
        <v>36</v>
      </c>
      <c r="D23" s="67" t="s">
        <v>45</v>
      </c>
      <c r="E23" s="44">
        <v>46044</v>
      </c>
      <c r="F23" s="44">
        <v>46356</v>
      </c>
      <c r="G23" s="62" t="s">
        <v>201</v>
      </c>
      <c r="H23" s="58" t="s">
        <v>103</v>
      </c>
      <c r="I23" s="64">
        <v>29682250</v>
      </c>
      <c r="J23" s="56">
        <f t="shared" si="0"/>
        <v>312</v>
      </c>
      <c r="K23" s="92">
        <f t="shared" si="3"/>
        <v>0.54545454545454553</v>
      </c>
      <c r="L23" s="49">
        <f t="shared" ref="L23:L40" si="4">(I23/11)*6</f>
        <v>16190318.181818184</v>
      </c>
      <c r="M23" s="49">
        <f t="shared" si="2"/>
        <v>13491931.818181816</v>
      </c>
      <c r="N23" s="97" t="s">
        <v>16</v>
      </c>
      <c r="O23" s="27"/>
    </row>
    <row r="24" spans="2:15" ht="47.25" customHeight="1" x14ac:dyDescent="0.25">
      <c r="B24" s="41">
        <v>260119018</v>
      </c>
      <c r="C24" s="53" t="s">
        <v>46</v>
      </c>
      <c r="D24" s="67" t="s">
        <v>47</v>
      </c>
      <c r="E24" s="44">
        <v>46042</v>
      </c>
      <c r="F24" s="44">
        <v>46375</v>
      </c>
      <c r="G24" s="62" t="s">
        <v>201</v>
      </c>
      <c r="H24" s="58" t="s">
        <v>12</v>
      </c>
      <c r="I24" s="64">
        <v>67045000</v>
      </c>
      <c r="J24" s="56">
        <f t="shared" si="0"/>
        <v>333</v>
      </c>
      <c r="K24" s="92">
        <f t="shared" si="3"/>
        <v>0.54545454545454541</v>
      </c>
      <c r="L24" s="49">
        <f t="shared" si="4"/>
        <v>36570000</v>
      </c>
      <c r="M24" s="49">
        <f t="shared" si="2"/>
        <v>30475000</v>
      </c>
      <c r="N24" s="97" t="s">
        <v>16</v>
      </c>
      <c r="O24" s="27"/>
    </row>
    <row r="25" spans="2:15" ht="67.5" customHeight="1" x14ac:dyDescent="0.25">
      <c r="B25" s="41">
        <v>260119019</v>
      </c>
      <c r="C25" s="53" t="s">
        <v>48</v>
      </c>
      <c r="D25" s="67" t="s">
        <v>49</v>
      </c>
      <c r="E25" s="44">
        <v>46041</v>
      </c>
      <c r="F25" s="44">
        <v>46374</v>
      </c>
      <c r="G25" s="62" t="s">
        <v>201</v>
      </c>
      <c r="H25" s="58" t="s">
        <v>12</v>
      </c>
      <c r="I25" s="64">
        <v>49555000</v>
      </c>
      <c r="J25" s="56">
        <f t="shared" si="0"/>
        <v>333</v>
      </c>
      <c r="K25" s="92">
        <f t="shared" si="3"/>
        <v>0.54545454545454541</v>
      </c>
      <c r="L25" s="49">
        <f t="shared" si="4"/>
        <v>27030000</v>
      </c>
      <c r="M25" s="49">
        <f t="shared" si="2"/>
        <v>22525000</v>
      </c>
      <c r="N25" s="97" t="s">
        <v>16</v>
      </c>
      <c r="O25" s="27"/>
    </row>
    <row r="26" spans="2:15" ht="96" customHeight="1" x14ac:dyDescent="0.25">
      <c r="B26" s="41">
        <v>260119020</v>
      </c>
      <c r="C26" s="53" t="s">
        <v>50</v>
      </c>
      <c r="D26" s="67" t="s">
        <v>51</v>
      </c>
      <c r="E26" s="44">
        <v>46041</v>
      </c>
      <c r="F26" s="44">
        <v>46374</v>
      </c>
      <c r="G26" s="62" t="s">
        <v>201</v>
      </c>
      <c r="H26" s="58" t="s">
        <v>103</v>
      </c>
      <c r="I26" s="64">
        <v>58300000</v>
      </c>
      <c r="J26" s="56">
        <f t="shared" si="0"/>
        <v>333</v>
      </c>
      <c r="K26" s="92">
        <f t="shared" si="3"/>
        <v>0.54545454545454541</v>
      </c>
      <c r="L26" s="49">
        <f t="shared" si="4"/>
        <v>31800000</v>
      </c>
      <c r="M26" s="49">
        <f t="shared" si="2"/>
        <v>26500000</v>
      </c>
      <c r="N26" s="97" t="s">
        <v>16</v>
      </c>
      <c r="O26" s="27"/>
    </row>
    <row r="27" spans="2:15" ht="47.25" customHeight="1" x14ac:dyDescent="0.25">
      <c r="B27" s="41">
        <v>260119021</v>
      </c>
      <c r="C27" s="53" t="s">
        <v>52</v>
      </c>
      <c r="D27" s="67" t="s">
        <v>53</v>
      </c>
      <c r="E27" s="44">
        <v>46041</v>
      </c>
      <c r="F27" s="44">
        <v>46374</v>
      </c>
      <c r="G27" s="62" t="s">
        <v>201</v>
      </c>
      <c r="H27" s="58" t="s">
        <v>101</v>
      </c>
      <c r="I27" s="64">
        <v>58300000</v>
      </c>
      <c r="J27" s="56">
        <f t="shared" si="0"/>
        <v>333</v>
      </c>
      <c r="K27" s="92">
        <f t="shared" si="3"/>
        <v>0.54545454545454541</v>
      </c>
      <c r="L27" s="49">
        <f t="shared" si="4"/>
        <v>31800000</v>
      </c>
      <c r="M27" s="49">
        <f t="shared" si="2"/>
        <v>26500000</v>
      </c>
      <c r="N27" s="97" t="s">
        <v>16</v>
      </c>
      <c r="O27" s="27"/>
    </row>
    <row r="28" spans="2:15" ht="47.25" customHeight="1" x14ac:dyDescent="0.25">
      <c r="B28" s="41">
        <v>260119022</v>
      </c>
      <c r="C28" s="53" t="s">
        <v>57</v>
      </c>
      <c r="D28" s="68" t="s">
        <v>54</v>
      </c>
      <c r="E28" s="44">
        <v>46042</v>
      </c>
      <c r="F28" s="44">
        <v>46375</v>
      </c>
      <c r="G28" s="62" t="s">
        <v>201</v>
      </c>
      <c r="H28" s="58" t="s">
        <v>104</v>
      </c>
      <c r="I28" s="64">
        <v>58300000</v>
      </c>
      <c r="J28" s="56">
        <f t="shared" si="0"/>
        <v>333</v>
      </c>
      <c r="K28" s="92">
        <f t="shared" si="3"/>
        <v>0.54545454545454541</v>
      </c>
      <c r="L28" s="49">
        <f t="shared" si="4"/>
        <v>31800000</v>
      </c>
      <c r="M28" s="49">
        <f t="shared" si="2"/>
        <v>26500000</v>
      </c>
      <c r="N28" s="97" t="s">
        <v>16</v>
      </c>
      <c r="O28" s="27"/>
    </row>
    <row r="29" spans="2:15" ht="81" customHeight="1" x14ac:dyDescent="0.25">
      <c r="B29" s="41">
        <v>260119023</v>
      </c>
      <c r="C29" s="53" t="s">
        <v>56</v>
      </c>
      <c r="D29" s="67" t="s">
        <v>55</v>
      </c>
      <c r="E29" s="44">
        <v>46041</v>
      </c>
      <c r="F29" s="44">
        <v>46374</v>
      </c>
      <c r="G29" s="62" t="s">
        <v>201</v>
      </c>
      <c r="H29" s="58" t="s">
        <v>103</v>
      </c>
      <c r="I29" s="64">
        <v>31157500</v>
      </c>
      <c r="J29" s="56">
        <f t="shared" si="0"/>
        <v>333</v>
      </c>
      <c r="K29" s="92">
        <f t="shared" si="3"/>
        <v>0.54545454545454541</v>
      </c>
      <c r="L29" s="49">
        <f t="shared" si="4"/>
        <v>16995000</v>
      </c>
      <c r="M29" s="49">
        <f t="shared" si="2"/>
        <v>14162500</v>
      </c>
      <c r="N29" s="97" t="s">
        <v>16</v>
      </c>
      <c r="O29" s="27"/>
    </row>
    <row r="30" spans="2:15" ht="87" customHeight="1" x14ac:dyDescent="0.25">
      <c r="B30" s="41">
        <v>260120024</v>
      </c>
      <c r="C30" s="53" t="s">
        <v>59</v>
      </c>
      <c r="D30" s="69" t="s">
        <v>58</v>
      </c>
      <c r="E30" s="44">
        <v>46048</v>
      </c>
      <c r="F30" s="44">
        <v>46381</v>
      </c>
      <c r="G30" s="62" t="s">
        <v>201</v>
      </c>
      <c r="H30" s="58" t="s">
        <v>101</v>
      </c>
      <c r="I30" s="64">
        <v>58300000</v>
      </c>
      <c r="J30" s="56">
        <f t="shared" si="0"/>
        <v>333</v>
      </c>
      <c r="K30" s="92">
        <f t="shared" si="3"/>
        <v>0.54545454545454541</v>
      </c>
      <c r="L30" s="49">
        <f t="shared" si="4"/>
        <v>31800000</v>
      </c>
      <c r="M30" s="49">
        <f t="shared" si="2"/>
        <v>26500000</v>
      </c>
      <c r="N30" s="97" t="s">
        <v>16</v>
      </c>
      <c r="O30" s="29"/>
    </row>
    <row r="31" spans="2:15" ht="105.75" customHeight="1" x14ac:dyDescent="0.25">
      <c r="B31" s="41">
        <v>260120025</v>
      </c>
      <c r="C31" s="53" t="s">
        <v>60</v>
      </c>
      <c r="D31" s="69" t="s">
        <v>61</v>
      </c>
      <c r="E31" s="44">
        <v>46042</v>
      </c>
      <c r="F31" s="44">
        <v>46375</v>
      </c>
      <c r="G31" s="62" t="s">
        <v>201</v>
      </c>
      <c r="H31" s="58" t="s">
        <v>101</v>
      </c>
      <c r="I31" s="64">
        <v>58300000</v>
      </c>
      <c r="J31" s="56">
        <f t="shared" si="0"/>
        <v>333</v>
      </c>
      <c r="K31" s="92">
        <f t="shared" si="3"/>
        <v>0.54545454545454541</v>
      </c>
      <c r="L31" s="49">
        <f t="shared" si="4"/>
        <v>31800000</v>
      </c>
      <c r="M31" s="49">
        <f t="shared" si="2"/>
        <v>26500000</v>
      </c>
      <c r="N31" s="97" t="s">
        <v>16</v>
      </c>
      <c r="O31" s="30"/>
    </row>
    <row r="32" spans="2:15" ht="93.75" customHeight="1" x14ac:dyDescent="0.25">
      <c r="B32" s="41">
        <v>260120026</v>
      </c>
      <c r="C32" s="53" t="s">
        <v>62</v>
      </c>
      <c r="D32" s="69" t="s">
        <v>63</v>
      </c>
      <c r="E32" s="44">
        <v>46042</v>
      </c>
      <c r="F32" s="44">
        <v>46375</v>
      </c>
      <c r="G32" s="62" t="s">
        <v>201</v>
      </c>
      <c r="H32" s="58" t="s">
        <v>103</v>
      </c>
      <c r="I32" s="64">
        <v>30497500</v>
      </c>
      <c r="J32" s="56">
        <f t="shared" si="0"/>
        <v>333</v>
      </c>
      <c r="K32" s="92">
        <f t="shared" si="3"/>
        <v>0.54545454545454541</v>
      </c>
      <c r="L32" s="49">
        <f t="shared" si="4"/>
        <v>16635000</v>
      </c>
      <c r="M32" s="49">
        <f t="shared" si="2"/>
        <v>13862500</v>
      </c>
      <c r="N32" s="97" t="s">
        <v>16</v>
      </c>
      <c r="O32" s="27"/>
    </row>
    <row r="33" spans="2:15" ht="90.75" customHeight="1" x14ac:dyDescent="0.25">
      <c r="B33" s="41">
        <v>260120027</v>
      </c>
      <c r="C33" s="53" t="s">
        <v>64</v>
      </c>
      <c r="D33" s="68" t="s">
        <v>8</v>
      </c>
      <c r="E33" s="44">
        <v>46043</v>
      </c>
      <c r="F33" s="44">
        <v>46387</v>
      </c>
      <c r="G33" s="44" t="s">
        <v>200</v>
      </c>
      <c r="H33" s="53" t="s">
        <v>104</v>
      </c>
      <c r="I33" s="64">
        <v>41379374</v>
      </c>
      <c r="J33" s="56">
        <f t="shared" si="0"/>
        <v>344</v>
      </c>
      <c r="K33" s="92">
        <f t="shared" si="3"/>
        <v>0.54545454545454541</v>
      </c>
      <c r="L33" s="49">
        <f t="shared" si="4"/>
        <v>22570567.636363637</v>
      </c>
      <c r="M33" s="49">
        <f t="shared" si="2"/>
        <v>18808806.363636363</v>
      </c>
      <c r="N33" s="97" t="s">
        <v>16</v>
      </c>
      <c r="O33" s="27"/>
    </row>
    <row r="34" spans="2:15" ht="101.25" customHeight="1" x14ac:dyDescent="0.25">
      <c r="B34" s="41">
        <v>260121028</v>
      </c>
      <c r="C34" s="53" t="s">
        <v>65</v>
      </c>
      <c r="D34" s="69" t="s">
        <v>66</v>
      </c>
      <c r="E34" s="44">
        <v>46043</v>
      </c>
      <c r="F34" s="44">
        <v>46376</v>
      </c>
      <c r="G34" s="62" t="s">
        <v>201</v>
      </c>
      <c r="H34" s="58" t="s">
        <v>12</v>
      </c>
      <c r="I34" s="64">
        <v>49555000</v>
      </c>
      <c r="J34" s="56">
        <f t="shared" si="0"/>
        <v>333</v>
      </c>
      <c r="K34" s="92">
        <f t="shared" si="3"/>
        <v>0.54545454545454541</v>
      </c>
      <c r="L34" s="49">
        <f t="shared" si="4"/>
        <v>27030000</v>
      </c>
      <c r="M34" s="49">
        <f t="shared" si="2"/>
        <v>22525000</v>
      </c>
      <c r="N34" s="97" t="s">
        <v>16</v>
      </c>
      <c r="O34" s="27"/>
    </row>
    <row r="35" spans="2:15" ht="90.75" customHeight="1" x14ac:dyDescent="0.25">
      <c r="B35" s="41">
        <v>260121029</v>
      </c>
      <c r="C35" s="53" t="s">
        <v>67</v>
      </c>
      <c r="D35" s="69" t="s">
        <v>68</v>
      </c>
      <c r="E35" s="44">
        <v>46043</v>
      </c>
      <c r="F35" s="44">
        <v>46376</v>
      </c>
      <c r="G35" s="62" t="s">
        <v>201</v>
      </c>
      <c r="H35" s="58" t="s">
        <v>12</v>
      </c>
      <c r="I35" s="64">
        <v>49555000</v>
      </c>
      <c r="J35" s="56">
        <f t="shared" si="0"/>
        <v>333</v>
      </c>
      <c r="K35" s="92">
        <f t="shared" si="3"/>
        <v>0.54545454545454541</v>
      </c>
      <c r="L35" s="49">
        <f t="shared" si="4"/>
        <v>27030000</v>
      </c>
      <c r="M35" s="49">
        <f t="shared" si="2"/>
        <v>22525000</v>
      </c>
      <c r="N35" s="97" t="s">
        <v>16</v>
      </c>
      <c r="O35" s="27"/>
    </row>
    <row r="36" spans="2:15" ht="96" customHeight="1" x14ac:dyDescent="0.25">
      <c r="B36" s="65">
        <v>260121030</v>
      </c>
      <c r="C36" s="58" t="s">
        <v>69</v>
      </c>
      <c r="D36" s="84" t="s">
        <v>115</v>
      </c>
      <c r="E36" s="44">
        <v>46043</v>
      </c>
      <c r="F36" s="44">
        <v>46376</v>
      </c>
      <c r="G36" s="62" t="s">
        <v>201</v>
      </c>
      <c r="H36" s="58" t="s">
        <v>103</v>
      </c>
      <c r="I36" s="64">
        <v>35090000</v>
      </c>
      <c r="J36" s="56">
        <f t="shared" si="0"/>
        <v>333</v>
      </c>
      <c r="K36" s="92">
        <f t="shared" si="3"/>
        <v>0.54545454545454541</v>
      </c>
      <c r="L36" s="49">
        <f t="shared" si="4"/>
        <v>19140000</v>
      </c>
      <c r="M36" s="49">
        <f t="shared" si="2"/>
        <v>15950000</v>
      </c>
      <c r="N36" s="97" t="s">
        <v>226</v>
      </c>
      <c r="O36" s="27"/>
    </row>
    <row r="37" spans="2:15" ht="79.5" customHeight="1" x14ac:dyDescent="0.25">
      <c r="B37" s="41">
        <v>260121031</v>
      </c>
      <c r="C37" s="42" t="s">
        <v>70</v>
      </c>
      <c r="D37" s="69" t="s">
        <v>71</v>
      </c>
      <c r="E37" s="44">
        <v>46043</v>
      </c>
      <c r="F37" s="44">
        <v>46376</v>
      </c>
      <c r="G37" s="62" t="s">
        <v>201</v>
      </c>
      <c r="H37" s="58" t="s">
        <v>103</v>
      </c>
      <c r="I37" s="64">
        <v>29821000</v>
      </c>
      <c r="J37" s="56">
        <f t="shared" si="0"/>
        <v>333</v>
      </c>
      <c r="K37" s="92">
        <f t="shared" si="3"/>
        <v>0.54545454545454541</v>
      </c>
      <c r="L37" s="49">
        <f t="shared" si="4"/>
        <v>16266000</v>
      </c>
      <c r="M37" s="49">
        <f t="shared" si="2"/>
        <v>13555000</v>
      </c>
      <c r="N37" s="97" t="s">
        <v>16</v>
      </c>
      <c r="O37" s="27"/>
    </row>
    <row r="38" spans="2:15" ht="86.25" customHeight="1" x14ac:dyDescent="0.25">
      <c r="B38" s="41">
        <v>260121032</v>
      </c>
      <c r="C38" s="42" t="s">
        <v>73</v>
      </c>
      <c r="D38" s="69" t="s">
        <v>72</v>
      </c>
      <c r="E38" s="44">
        <v>46043</v>
      </c>
      <c r="F38" s="44">
        <v>46376</v>
      </c>
      <c r="G38" s="62" t="s">
        <v>201</v>
      </c>
      <c r="H38" s="58" t="s">
        <v>103</v>
      </c>
      <c r="I38" s="64">
        <v>67045000</v>
      </c>
      <c r="J38" s="56">
        <f t="shared" si="0"/>
        <v>333</v>
      </c>
      <c r="K38" s="92">
        <f t="shared" si="3"/>
        <v>0.54545454545454541</v>
      </c>
      <c r="L38" s="49">
        <f t="shared" si="4"/>
        <v>36570000</v>
      </c>
      <c r="M38" s="49">
        <f t="shared" si="2"/>
        <v>30475000</v>
      </c>
      <c r="N38" s="97" t="s">
        <v>16</v>
      </c>
      <c r="O38" s="27"/>
    </row>
    <row r="39" spans="2:15" ht="79.5" customHeight="1" x14ac:dyDescent="0.25">
      <c r="B39" s="41">
        <v>260121033</v>
      </c>
      <c r="C39" s="42" t="s">
        <v>74</v>
      </c>
      <c r="D39" s="69" t="s">
        <v>123</v>
      </c>
      <c r="E39" s="44">
        <v>46044</v>
      </c>
      <c r="F39" s="44">
        <v>46356</v>
      </c>
      <c r="G39" s="62" t="s">
        <v>201</v>
      </c>
      <c r="H39" s="58" t="s">
        <v>103</v>
      </c>
      <c r="I39" s="64">
        <v>29682250</v>
      </c>
      <c r="J39" s="56">
        <f t="shared" si="0"/>
        <v>312</v>
      </c>
      <c r="K39" s="92">
        <f t="shared" si="3"/>
        <v>0.54545454545454553</v>
      </c>
      <c r="L39" s="49">
        <f t="shared" si="4"/>
        <v>16190318.181818184</v>
      </c>
      <c r="M39" s="49">
        <f t="shared" si="2"/>
        <v>13491931.818181816</v>
      </c>
      <c r="N39" s="97" t="s">
        <v>16</v>
      </c>
      <c r="O39" s="27"/>
    </row>
    <row r="40" spans="2:15" ht="87" customHeight="1" x14ac:dyDescent="0.25">
      <c r="B40" s="41">
        <v>260121034</v>
      </c>
      <c r="C40" s="42" t="s">
        <v>75</v>
      </c>
      <c r="D40" s="69" t="s">
        <v>76</v>
      </c>
      <c r="E40" s="44">
        <v>46044</v>
      </c>
      <c r="F40" s="44">
        <v>46377</v>
      </c>
      <c r="G40" s="62" t="s">
        <v>201</v>
      </c>
      <c r="H40" s="58" t="s">
        <v>103</v>
      </c>
      <c r="I40" s="64">
        <v>29161000</v>
      </c>
      <c r="J40" s="56">
        <f t="shared" si="0"/>
        <v>333</v>
      </c>
      <c r="K40" s="92">
        <f t="shared" si="3"/>
        <v>0.54545454545454541</v>
      </c>
      <c r="L40" s="49">
        <f t="shared" si="4"/>
        <v>15906000</v>
      </c>
      <c r="M40" s="49">
        <f t="shared" si="2"/>
        <v>13255000</v>
      </c>
      <c r="N40" s="97" t="s">
        <v>16</v>
      </c>
      <c r="O40" s="27"/>
    </row>
    <row r="41" spans="2:15" ht="79.5" customHeight="1" x14ac:dyDescent="0.25">
      <c r="B41" s="41">
        <v>260121035</v>
      </c>
      <c r="C41" s="42" t="s">
        <v>77</v>
      </c>
      <c r="D41" s="69" t="s">
        <v>84</v>
      </c>
      <c r="E41" s="44">
        <v>46044</v>
      </c>
      <c r="F41" s="44">
        <v>46347</v>
      </c>
      <c r="G41" s="62" t="s">
        <v>201</v>
      </c>
      <c r="H41" s="58" t="s">
        <v>102</v>
      </c>
      <c r="I41" s="64">
        <v>31900000</v>
      </c>
      <c r="J41" s="56">
        <f t="shared" si="0"/>
        <v>303</v>
      </c>
      <c r="K41" s="92">
        <f t="shared" si="3"/>
        <v>0.6</v>
      </c>
      <c r="L41" s="49">
        <f>(I41/10)*6</f>
        <v>19140000</v>
      </c>
      <c r="M41" s="49">
        <f t="shared" si="2"/>
        <v>12760000</v>
      </c>
      <c r="N41" s="97" t="s">
        <v>16</v>
      </c>
      <c r="O41" s="27"/>
    </row>
    <row r="42" spans="2:15" ht="69.75" customHeight="1" x14ac:dyDescent="0.25">
      <c r="B42" s="41">
        <v>260121036</v>
      </c>
      <c r="C42" s="42" t="s">
        <v>78</v>
      </c>
      <c r="D42" s="69" t="s">
        <v>79</v>
      </c>
      <c r="E42" s="44">
        <v>46045</v>
      </c>
      <c r="F42" s="44">
        <v>46378</v>
      </c>
      <c r="G42" s="62" t="s">
        <v>201</v>
      </c>
      <c r="H42" s="58" t="s">
        <v>105</v>
      </c>
      <c r="I42" s="64">
        <v>43120000</v>
      </c>
      <c r="J42" s="56">
        <f t="shared" si="0"/>
        <v>333</v>
      </c>
      <c r="K42" s="92">
        <f t="shared" si="3"/>
        <v>0.54545454545454541</v>
      </c>
      <c r="L42" s="49">
        <f>(I42/11)*6</f>
        <v>23520000</v>
      </c>
      <c r="M42" s="49">
        <f t="shared" si="2"/>
        <v>19600000</v>
      </c>
      <c r="N42" s="97" t="s">
        <v>16</v>
      </c>
      <c r="O42" s="27"/>
    </row>
    <row r="43" spans="2:15" ht="60.75" customHeight="1" x14ac:dyDescent="0.25">
      <c r="B43" s="41">
        <v>260121037</v>
      </c>
      <c r="C43" s="42" t="s">
        <v>80</v>
      </c>
      <c r="D43" s="69" t="s">
        <v>81</v>
      </c>
      <c r="E43" s="44">
        <v>46045</v>
      </c>
      <c r="F43" s="44">
        <v>46378</v>
      </c>
      <c r="G43" s="62" t="s">
        <v>201</v>
      </c>
      <c r="H43" s="58" t="s">
        <v>105</v>
      </c>
      <c r="I43" s="64">
        <v>49555000</v>
      </c>
      <c r="J43" s="56">
        <f t="shared" si="0"/>
        <v>333</v>
      </c>
      <c r="K43" s="92">
        <f t="shared" si="3"/>
        <v>0.54545454545454541</v>
      </c>
      <c r="L43" s="49">
        <f>(I43/11)*6</f>
        <v>27030000</v>
      </c>
      <c r="M43" s="49">
        <f t="shared" si="2"/>
        <v>22525000</v>
      </c>
      <c r="N43" s="97" t="s">
        <v>16</v>
      </c>
      <c r="O43" s="27"/>
    </row>
    <row r="44" spans="2:15" ht="93.75" customHeight="1" x14ac:dyDescent="0.25">
      <c r="B44" s="41">
        <v>260122038</v>
      </c>
      <c r="C44" s="42" t="s">
        <v>82</v>
      </c>
      <c r="D44" s="69" t="s">
        <v>83</v>
      </c>
      <c r="E44" s="44">
        <v>46048</v>
      </c>
      <c r="F44" s="44">
        <v>46381</v>
      </c>
      <c r="G44" s="62" t="s">
        <v>201</v>
      </c>
      <c r="H44" s="58" t="s">
        <v>105</v>
      </c>
      <c r="I44" s="64">
        <v>58300000</v>
      </c>
      <c r="J44" s="56">
        <f t="shared" si="0"/>
        <v>333</v>
      </c>
      <c r="K44" s="92">
        <f t="shared" si="3"/>
        <v>0.54545454545454541</v>
      </c>
      <c r="L44" s="49">
        <f>(I44/11)*6</f>
        <v>31800000</v>
      </c>
      <c r="M44" s="49">
        <f t="shared" si="2"/>
        <v>26500000</v>
      </c>
      <c r="N44" s="97" t="s">
        <v>16</v>
      </c>
      <c r="O44" s="28"/>
    </row>
    <row r="45" spans="2:15" ht="47.25" customHeight="1" x14ac:dyDescent="0.25">
      <c r="B45" s="41">
        <v>260122039</v>
      </c>
      <c r="C45" s="42" t="s">
        <v>85</v>
      </c>
      <c r="D45" s="69" t="s">
        <v>86</v>
      </c>
      <c r="E45" s="44">
        <v>46045</v>
      </c>
      <c r="F45" s="44">
        <v>46387</v>
      </c>
      <c r="G45" s="62" t="s">
        <v>201</v>
      </c>
      <c r="H45" s="58" t="s">
        <v>104</v>
      </c>
      <c r="I45" s="64">
        <v>10600000</v>
      </c>
      <c r="J45" s="56">
        <f t="shared" si="0"/>
        <v>342</v>
      </c>
      <c r="K45" s="92">
        <f t="shared" si="3"/>
        <v>0.54545454545454541</v>
      </c>
      <c r="L45" s="49">
        <f>(I45/11)*6</f>
        <v>5781818.1818181816</v>
      </c>
      <c r="M45" s="49">
        <f t="shared" si="2"/>
        <v>4818181.8181818184</v>
      </c>
      <c r="N45" s="97" t="s">
        <v>16</v>
      </c>
      <c r="O45" s="27"/>
    </row>
    <row r="46" spans="2:15" ht="85.5" customHeight="1" x14ac:dyDescent="0.25">
      <c r="B46" s="41">
        <v>260122040</v>
      </c>
      <c r="C46" s="42" t="s">
        <v>88</v>
      </c>
      <c r="D46" s="69" t="s">
        <v>87</v>
      </c>
      <c r="E46" s="44">
        <v>44948</v>
      </c>
      <c r="F46" s="44">
        <v>46255</v>
      </c>
      <c r="G46" s="62" t="s">
        <v>201</v>
      </c>
      <c r="H46" s="58" t="s">
        <v>101</v>
      </c>
      <c r="I46" s="64">
        <v>41650000</v>
      </c>
      <c r="J46" s="56">
        <f t="shared" si="0"/>
        <v>1307</v>
      </c>
      <c r="K46" s="92">
        <f t="shared" si="3"/>
        <v>0.75</v>
      </c>
      <c r="L46" s="49">
        <f>(I46/8)*6</f>
        <v>31237500</v>
      </c>
      <c r="M46" s="49">
        <f t="shared" si="2"/>
        <v>10412500</v>
      </c>
      <c r="N46" s="97" t="s">
        <v>16</v>
      </c>
      <c r="O46" s="31"/>
    </row>
    <row r="47" spans="2:15" ht="78.75" customHeight="1" x14ac:dyDescent="0.25">
      <c r="B47" s="41">
        <v>260122041</v>
      </c>
      <c r="C47" s="42" t="s">
        <v>91</v>
      </c>
      <c r="D47" s="69" t="s">
        <v>92</v>
      </c>
      <c r="E47" s="44">
        <v>46052</v>
      </c>
      <c r="F47" s="44">
        <v>46387</v>
      </c>
      <c r="G47" s="62" t="s">
        <v>201</v>
      </c>
      <c r="H47" s="58" t="s">
        <v>104</v>
      </c>
      <c r="I47" s="64">
        <v>4402000</v>
      </c>
      <c r="J47" s="56">
        <f t="shared" si="0"/>
        <v>335</v>
      </c>
      <c r="K47" s="92">
        <f t="shared" si="3"/>
        <v>0.5</v>
      </c>
      <c r="L47" s="49">
        <f>(I47/2)*1</f>
        <v>2201000</v>
      </c>
      <c r="M47" s="49">
        <f t="shared" si="2"/>
        <v>2201000</v>
      </c>
      <c r="N47" s="97" t="s">
        <v>16</v>
      </c>
      <c r="O47" s="32"/>
    </row>
    <row r="48" spans="2:15" ht="92.25" customHeight="1" x14ac:dyDescent="0.25">
      <c r="B48" s="41">
        <v>260122042</v>
      </c>
      <c r="C48" s="42" t="s">
        <v>89</v>
      </c>
      <c r="D48" s="69" t="s">
        <v>90</v>
      </c>
      <c r="E48" s="44">
        <v>46045</v>
      </c>
      <c r="F48" s="44">
        <v>46387</v>
      </c>
      <c r="G48" s="62" t="s">
        <v>201</v>
      </c>
      <c r="H48" s="58" t="s">
        <v>104</v>
      </c>
      <c r="I48" s="64">
        <v>32875720</v>
      </c>
      <c r="J48" s="56">
        <f t="shared" si="0"/>
        <v>342</v>
      </c>
      <c r="K48" s="92">
        <f t="shared" si="3"/>
        <v>0.54545454545454553</v>
      </c>
      <c r="L48" s="49">
        <f>(I48/11)*6</f>
        <v>17932210.90909091</v>
      </c>
      <c r="M48" s="49">
        <f t="shared" si="2"/>
        <v>14943509.09090909</v>
      </c>
      <c r="N48" s="97" t="s">
        <v>16</v>
      </c>
      <c r="O48" s="27"/>
    </row>
    <row r="49" spans="2:15" ht="113.25" customHeight="1" x14ac:dyDescent="0.25">
      <c r="B49" s="41">
        <v>260122043</v>
      </c>
      <c r="C49" s="42" t="s">
        <v>93</v>
      </c>
      <c r="D49" s="69" t="s">
        <v>98</v>
      </c>
      <c r="E49" s="44">
        <v>46049</v>
      </c>
      <c r="F49" s="44">
        <v>46387</v>
      </c>
      <c r="G49" s="62" t="s">
        <v>201</v>
      </c>
      <c r="H49" s="58" t="s">
        <v>99</v>
      </c>
      <c r="I49" s="64">
        <v>9000000</v>
      </c>
      <c r="J49" s="56">
        <f t="shared" si="0"/>
        <v>338</v>
      </c>
      <c r="K49" s="92">
        <f t="shared" si="3"/>
        <v>0</v>
      </c>
      <c r="L49" s="49">
        <f>(I49/12)*0</f>
        <v>0</v>
      </c>
      <c r="M49" s="49">
        <f t="shared" si="2"/>
        <v>9000000</v>
      </c>
      <c r="N49" s="97" t="s">
        <v>16</v>
      </c>
      <c r="O49" s="27"/>
    </row>
    <row r="50" spans="2:15" ht="47.25" customHeight="1" x14ac:dyDescent="0.25">
      <c r="B50" s="41">
        <v>260122044</v>
      </c>
      <c r="C50" s="42" t="s">
        <v>94</v>
      </c>
      <c r="D50" s="69" t="s">
        <v>95</v>
      </c>
      <c r="E50" s="44">
        <v>46382</v>
      </c>
      <c r="F50" s="44">
        <v>46387</v>
      </c>
      <c r="G50" s="62" t="s">
        <v>201</v>
      </c>
      <c r="H50" s="58" t="s">
        <v>104</v>
      </c>
      <c r="I50" s="64">
        <v>71592000</v>
      </c>
      <c r="J50" s="56">
        <f t="shared" si="0"/>
        <v>5</v>
      </c>
      <c r="K50" s="92">
        <f t="shared" si="3"/>
        <v>0.5</v>
      </c>
      <c r="L50" s="49">
        <f>(I50/12)*6</f>
        <v>35796000</v>
      </c>
      <c r="M50" s="49">
        <f t="shared" si="2"/>
        <v>35796000</v>
      </c>
      <c r="N50" s="97" t="s">
        <v>16</v>
      </c>
      <c r="O50" s="27"/>
    </row>
    <row r="51" spans="2:15" ht="97.5" customHeight="1" x14ac:dyDescent="0.25">
      <c r="B51" s="41">
        <v>260122045</v>
      </c>
      <c r="C51" s="42" t="s">
        <v>96</v>
      </c>
      <c r="D51" s="69" t="s">
        <v>97</v>
      </c>
      <c r="E51" s="44">
        <v>46049</v>
      </c>
      <c r="F51" s="44">
        <v>46387</v>
      </c>
      <c r="G51" s="62" t="s">
        <v>201</v>
      </c>
      <c r="H51" s="58" t="s">
        <v>104</v>
      </c>
      <c r="I51" s="64">
        <v>150956656</v>
      </c>
      <c r="J51" s="56">
        <f t="shared" si="0"/>
        <v>338</v>
      </c>
      <c r="K51" s="92">
        <f t="shared" si="3"/>
        <v>0.25</v>
      </c>
      <c r="L51" s="49">
        <f>(I51/4)*1</f>
        <v>37739164</v>
      </c>
      <c r="M51" s="49">
        <f t="shared" si="2"/>
        <v>113217492</v>
      </c>
      <c r="N51" s="97" t="s">
        <v>16</v>
      </c>
      <c r="O51" s="27"/>
    </row>
    <row r="52" spans="2:15" ht="90" customHeight="1" x14ac:dyDescent="0.25">
      <c r="B52" s="41">
        <v>260123046</v>
      </c>
      <c r="C52" s="42" t="s">
        <v>107</v>
      </c>
      <c r="D52" s="69" t="s">
        <v>106</v>
      </c>
      <c r="E52" s="44">
        <v>46045</v>
      </c>
      <c r="F52" s="44">
        <v>46378</v>
      </c>
      <c r="G52" s="62" t="s">
        <v>201</v>
      </c>
      <c r="H52" s="58" t="s">
        <v>12</v>
      </c>
      <c r="I52" s="64">
        <v>35090000</v>
      </c>
      <c r="J52" s="56">
        <f t="shared" si="0"/>
        <v>333</v>
      </c>
      <c r="K52" s="92">
        <f t="shared" si="3"/>
        <v>0.54545454545454541</v>
      </c>
      <c r="L52" s="49">
        <f>(I52/11)*6</f>
        <v>19140000</v>
      </c>
      <c r="M52" s="49">
        <f t="shared" si="2"/>
        <v>15950000</v>
      </c>
      <c r="N52" s="97" t="s">
        <v>16</v>
      </c>
      <c r="O52" s="27"/>
    </row>
    <row r="53" spans="2:15" ht="47.25" customHeight="1" x14ac:dyDescent="0.25">
      <c r="B53" s="41">
        <v>260123047</v>
      </c>
      <c r="C53" s="42" t="s">
        <v>109</v>
      </c>
      <c r="D53" s="69" t="s">
        <v>108</v>
      </c>
      <c r="E53" s="44">
        <v>46045</v>
      </c>
      <c r="F53" s="44">
        <v>46225</v>
      </c>
      <c r="G53" s="62" t="s">
        <v>201</v>
      </c>
      <c r="H53" s="58" t="s">
        <v>101</v>
      </c>
      <c r="I53" s="64">
        <v>31800000</v>
      </c>
      <c r="J53" s="56">
        <f t="shared" si="0"/>
        <v>180</v>
      </c>
      <c r="K53" s="92">
        <f t="shared" si="3"/>
        <v>0.83333333333333337</v>
      </c>
      <c r="L53" s="49">
        <f>(I53/6)*5</f>
        <v>26500000</v>
      </c>
      <c r="M53" s="49">
        <f t="shared" si="2"/>
        <v>5300000</v>
      </c>
      <c r="N53" s="97" t="s">
        <v>16</v>
      </c>
      <c r="O53" s="30"/>
    </row>
    <row r="54" spans="2:15" ht="47.25" customHeight="1" x14ac:dyDescent="0.25">
      <c r="B54" s="41">
        <v>260123048</v>
      </c>
      <c r="C54" s="42" t="s">
        <v>111</v>
      </c>
      <c r="D54" s="85" t="s">
        <v>110</v>
      </c>
      <c r="E54" s="44">
        <v>46045</v>
      </c>
      <c r="F54" s="44">
        <v>46378</v>
      </c>
      <c r="G54" s="62" t="s">
        <v>201</v>
      </c>
      <c r="H54" s="58" t="s">
        <v>12</v>
      </c>
      <c r="I54" s="64">
        <v>49555000</v>
      </c>
      <c r="J54" s="56">
        <f t="shared" si="0"/>
        <v>333</v>
      </c>
      <c r="K54" s="92">
        <f t="shared" si="3"/>
        <v>0.54545454545454541</v>
      </c>
      <c r="L54" s="49">
        <f>(I54/11)*6</f>
        <v>27030000</v>
      </c>
      <c r="M54" s="49">
        <f t="shared" si="2"/>
        <v>22525000</v>
      </c>
      <c r="N54" s="97" t="s">
        <v>16</v>
      </c>
      <c r="O54" s="27"/>
    </row>
    <row r="55" spans="2:15" ht="47.25" customHeight="1" x14ac:dyDescent="0.25">
      <c r="B55" s="41">
        <v>260128049</v>
      </c>
      <c r="C55" s="42" t="s">
        <v>116</v>
      </c>
      <c r="D55" s="86" t="s">
        <v>117</v>
      </c>
      <c r="E55" s="44">
        <v>46051</v>
      </c>
      <c r="F55" s="44">
        <v>46387</v>
      </c>
      <c r="G55" s="62" t="s">
        <v>201</v>
      </c>
      <c r="H55" s="58" t="s">
        <v>101</v>
      </c>
      <c r="I55" s="64">
        <v>22000000</v>
      </c>
      <c r="J55" s="56">
        <f t="shared" si="0"/>
        <v>336</v>
      </c>
      <c r="K55" s="92">
        <f t="shared" si="3"/>
        <v>0.54545454545454541</v>
      </c>
      <c r="L55" s="49">
        <f>(I55/11)*6</f>
        <v>12000000</v>
      </c>
      <c r="M55" s="49">
        <f t="shared" si="2"/>
        <v>10000000</v>
      </c>
      <c r="N55" s="97" t="s">
        <v>16</v>
      </c>
      <c r="O55" s="25"/>
    </row>
    <row r="56" spans="2:15" ht="47.25" customHeight="1" x14ac:dyDescent="0.25">
      <c r="B56" s="41">
        <v>260128050</v>
      </c>
      <c r="C56" s="42" t="s">
        <v>118</v>
      </c>
      <c r="D56" s="86" t="s">
        <v>119</v>
      </c>
      <c r="E56" s="44">
        <v>46056</v>
      </c>
      <c r="F56" s="44">
        <v>46387</v>
      </c>
      <c r="G56" s="62" t="s">
        <v>201</v>
      </c>
      <c r="H56" s="58" t="s">
        <v>101</v>
      </c>
      <c r="I56" s="70">
        <v>3370000</v>
      </c>
      <c r="J56" s="56">
        <f t="shared" si="0"/>
        <v>331</v>
      </c>
      <c r="K56" s="92">
        <f t="shared" si="3"/>
        <v>0.6</v>
      </c>
      <c r="L56" s="49">
        <f>(I56/10)*6</f>
        <v>2022000</v>
      </c>
      <c r="M56" s="49">
        <f t="shared" si="2"/>
        <v>1348000</v>
      </c>
      <c r="N56" s="97" t="s">
        <v>16</v>
      </c>
      <c r="O56" s="31"/>
    </row>
    <row r="57" spans="2:15" ht="66" customHeight="1" x14ac:dyDescent="0.25">
      <c r="B57" s="41" t="s">
        <v>127</v>
      </c>
      <c r="C57" s="42" t="s">
        <v>126</v>
      </c>
      <c r="D57" s="87" t="s">
        <v>125</v>
      </c>
      <c r="E57" s="71">
        <v>46052</v>
      </c>
      <c r="F57" s="72">
        <v>46417</v>
      </c>
      <c r="G57" s="73" t="s">
        <v>201</v>
      </c>
      <c r="H57" s="42" t="s">
        <v>101</v>
      </c>
      <c r="I57" s="74">
        <v>3780000</v>
      </c>
      <c r="J57" s="56">
        <f t="shared" si="0"/>
        <v>365</v>
      </c>
      <c r="K57" s="92">
        <f t="shared" si="3"/>
        <v>1</v>
      </c>
      <c r="L57" s="49">
        <f>I57</f>
        <v>3780000</v>
      </c>
      <c r="M57" s="49">
        <f t="shared" si="2"/>
        <v>0</v>
      </c>
      <c r="N57" s="97" t="s">
        <v>16</v>
      </c>
      <c r="O57" s="25"/>
    </row>
    <row r="58" spans="2:15" ht="94.5" customHeight="1" x14ac:dyDescent="0.25">
      <c r="B58" s="41">
        <v>260129051</v>
      </c>
      <c r="C58" s="42" t="s">
        <v>122</v>
      </c>
      <c r="D58" s="88" t="s">
        <v>120</v>
      </c>
      <c r="E58" s="44">
        <v>46055</v>
      </c>
      <c r="F58" s="44">
        <v>46387</v>
      </c>
      <c r="G58" s="75" t="s">
        <v>204</v>
      </c>
      <c r="H58" s="76" t="s">
        <v>103</v>
      </c>
      <c r="I58" s="77">
        <v>444101908</v>
      </c>
      <c r="J58" s="56">
        <f t="shared" si="0"/>
        <v>332</v>
      </c>
      <c r="K58" s="92">
        <f t="shared" si="3"/>
        <v>0.52173913043478259</v>
      </c>
      <c r="L58" s="49">
        <f>(I58/11.5)*6</f>
        <v>231705343.30434781</v>
      </c>
      <c r="M58" s="49">
        <f t="shared" si="2"/>
        <v>212396564.69565219</v>
      </c>
      <c r="N58" s="97" t="s">
        <v>16</v>
      </c>
      <c r="O58" s="33"/>
    </row>
    <row r="59" spans="2:15" ht="67.5" customHeight="1" x14ac:dyDescent="0.25">
      <c r="B59" s="41">
        <v>260129052</v>
      </c>
      <c r="C59" s="42" t="s">
        <v>121</v>
      </c>
      <c r="D59" s="88" t="s">
        <v>124</v>
      </c>
      <c r="E59" s="78">
        <v>46056</v>
      </c>
      <c r="F59" s="44">
        <v>46325</v>
      </c>
      <c r="G59" s="73" t="s">
        <v>201</v>
      </c>
      <c r="H59" s="58" t="s">
        <v>103</v>
      </c>
      <c r="I59" s="79">
        <v>27717500</v>
      </c>
      <c r="J59" s="56">
        <f t="shared" si="0"/>
        <v>269</v>
      </c>
      <c r="K59" s="92">
        <f t="shared" si="3"/>
        <v>0.6</v>
      </c>
      <c r="L59" s="49">
        <f>(I59/10)*6</f>
        <v>16630500</v>
      </c>
      <c r="M59" s="49">
        <f t="shared" si="2"/>
        <v>11087000</v>
      </c>
      <c r="N59" s="66" t="s">
        <v>226</v>
      </c>
      <c r="O59" s="33"/>
    </row>
    <row r="60" spans="2:15" ht="73.5" customHeight="1" x14ac:dyDescent="0.25">
      <c r="B60" s="41">
        <v>260129053</v>
      </c>
      <c r="C60" s="42" t="s">
        <v>70</v>
      </c>
      <c r="D60" s="69" t="s">
        <v>128</v>
      </c>
      <c r="E60" s="78">
        <v>46056</v>
      </c>
      <c r="F60" s="44">
        <v>46172</v>
      </c>
      <c r="G60" s="73" t="s">
        <v>201</v>
      </c>
      <c r="H60" s="58" t="s">
        <v>103</v>
      </c>
      <c r="I60" s="47">
        <v>29741250</v>
      </c>
      <c r="J60" s="56">
        <f t="shared" si="0"/>
        <v>116</v>
      </c>
      <c r="K60" s="92">
        <f t="shared" si="3"/>
        <v>1.3333333333333333</v>
      </c>
      <c r="L60" s="49">
        <f>(I60/3)*4</f>
        <v>39655000</v>
      </c>
      <c r="M60" s="49">
        <f t="shared" si="2"/>
        <v>-9913750</v>
      </c>
      <c r="N60" s="66" t="s">
        <v>232</v>
      </c>
      <c r="O60" s="33"/>
    </row>
    <row r="61" spans="2:15" ht="47.25" customHeight="1" x14ac:dyDescent="0.25">
      <c r="B61" s="41">
        <v>260129054</v>
      </c>
      <c r="C61" s="42" t="s">
        <v>129</v>
      </c>
      <c r="D61" s="69" t="s">
        <v>130</v>
      </c>
      <c r="E61" s="78">
        <v>46056</v>
      </c>
      <c r="F61" s="44">
        <v>46234</v>
      </c>
      <c r="G61" s="73" t="s">
        <v>201</v>
      </c>
      <c r="H61" s="80" t="s">
        <v>131</v>
      </c>
      <c r="I61" s="47">
        <v>19140000</v>
      </c>
      <c r="J61" s="56">
        <f t="shared" si="0"/>
        <v>178</v>
      </c>
      <c r="K61" s="92">
        <f t="shared" si="3"/>
        <v>0.83333333333333337</v>
      </c>
      <c r="L61" s="49">
        <f>(I61/6)*5</f>
        <v>15950000</v>
      </c>
      <c r="M61" s="49">
        <f t="shared" si="2"/>
        <v>3190000</v>
      </c>
      <c r="N61" s="97" t="s">
        <v>16</v>
      </c>
      <c r="O61" s="33"/>
    </row>
    <row r="62" spans="2:15" ht="47.25" customHeight="1" x14ac:dyDescent="0.25">
      <c r="B62" s="41">
        <v>260129055</v>
      </c>
      <c r="C62" s="42" t="s">
        <v>132</v>
      </c>
      <c r="D62" s="69" t="s">
        <v>133</v>
      </c>
      <c r="E62" s="78">
        <v>46056</v>
      </c>
      <c r="F62" s="44">
        <v>46234</v>
      </c>
      <c r="G62" s="73" t="s">
        <v>201</v>
      </c>
      <c r="H62" s="80" t="s">
        <v>131</v>
      </c>
      <c r="I62" s="47">
        <v>27030000</v>
      </c>
      <c r="J62" s="56">
        <f t="shared" si="0"/>
        <v>178</v>
      </c>
      <c r="K62" s="92">
        <f t="shared" si="3"/>
        <v>0.83333333333333337</v>
      </c>
      <c r="L62" s="49">
        <f>(I62/6)*5</f>
        <v>22525000</v>
      </c>
      <c r="M62" s="49">
        <f t="shared" si="2"/>
        <v>4505000</v>
      </c>
      <c r="N62" s="97" t="s">
        <v>16</v>
      </c>
      <c r="O62" s="33"/>
    </row>
    <row r="63" spans="2:15" ht="47.25" customHeight="1" x14ac:dyDescent="0.25">
      <c r="B63" s="41">
        <v>260216056</v>
      </c>
      <c r="C63" s="42" t="s">
        <v>135</v>
      </c>
      <c r="D63" s="69" t="s">
        <v>136</v>
      </c>
      <c r="E63" s="43">
        <v>46071</v>
      </c>
      <c r="F63" s="44">
        <v>46387</v>
      </c>
      <c r="G63" s="73" t="s">
        <v>201</v>
      </c>
      <c r="H63" s="80" t="s">
        <v>104</v>
      </c>
      <c r="I63" s="47">
        <v>7000000</v>
      </c>
      <c r="J63" s="56">
        <f t="shared" si="0"/>
        <v>316</v>
      </c>
      <c r="K63" s="92">
        <f t="shared" si="3"/>
        <v>0.54545454545454553</v>
      </c>
      <c r="L63" s="49">
        <f>(I63/11)*6</f>
        <v>3818181.8181818184</v>
      </c>
      <c r="M63" s="49">
        <f t="shared" si="2"/>
        <v>3181818.1818181816</v>
      </c>
      <c r="N63" s="97" t="s">
        <v>16</v>
      </c>
      <c r="O63" s="25"/>
    </row>
    <row r="64" spans="2:15" ht="47.25" customHeight="1" x14ac:dyDescent="0.25">
      <c r="B64" s="41">
        <v>260220057</v>
      </c>
      <c r="C64" s="42" t="s">
        <v>137</v>
      </c>
      <c r="D64" s="69" t="s">
        <v>138</v>
      </c>
      <c r="E64" s="43">
        <v>46078</v>
      </c>
      <c r="F64" s="44">
        <v>46387</v>
      </c>
      <c r="G64" s="73" t="s">
        <v>201</v>
      </c>
      <c r="H64" s="58" t="s">
        <v>100</v>
      </c>
      <c r="I64" s="47">
        <v>49000000</v>
      </c>
      <c r="J64" s="56">
        <f t="shared" si="0"/>
        <v>309</v>
      </c>
      <c r="K64" s="92">
        <f t="shared" si="3"/>
        <v>0.54545454545454541</v>
      </c>
      <c r="L64" s="49">
        <f>(I64/11)*6</f>
        <v>26727272.727272727</v>
      </c>
      <c r="M64" s="49">
        <f t="shared" si="2"/>
        <v>22272727.272727273</v>
      </c>
      <c r="N64" s="97" t="s">
        <v>16</v>
      </c>
      <c r="O64" s="33"/>
    </row>
    <row r="65" spans="2:15" ht="47.25" customHeight="1" x14ac:dyDescent="0.25">
      <c r="B65" s="41">
        <v>260223058</v>
      </c>
      <c r="C65" s="42" t="s">
        <v>139</v>
      </c>
      <c r="D65" s="69" t="s">
        <v>141</v>
      </c>
      <c r="E65" s="43">
        <v>46085</v>
      </c>
      <c r="F65" s="44">
        <v>46387</v>
      </c>
      <c r="G65" s="62" t="s">
        <v>202</v>
      </c>
      <c r="H65" s="58" t="s">
        <v>100</v>
      </c>
      <c r="I65" s="47">
        <v>23000000</v>
      </c>
      <c r="J65" s="56">
        <f t="shared" si="0"/>
        <v>302</v>
      </c>
      <c r="K65" s="92">
        <f t="shared" si="3"/>
        <v>0.54545454545454541</v>
      </c>
      <c r="L65" s="49">
        <f>(I65/11)*6</f>
        <v>12545454.545454545</v>
      </c>
      <c r="M65" s="49">
        <f t="shared" si="2"/>
        <v>10454545.454545455</v>
      </c>
      <c r="N65" s="97" t="s">
        <v>16</v>
      </c>
      <c r="O65" s="33"/>
    </row>
    <row r="66" spans="2:15" ht="47.25" customHeight="1" x14ac:dyDescent="0.25">
      <c r="B66" s="41">
        <v>260223059</v>
      </c>
      <c r="C66" s="42" t="s">
        <v>140</v>
      </c>
      <c r="D66" s="69" t="s">
        <v>142</v>
      </c>
      <c r="E66" s="43">
        <v>46084</v>
      </c>
      <c r="F66" s="44">
        <v>46387</v>
      </c>
      <c r="G66" s="62" t="s">
        <v>202</v>
      </c>
      <c r="H66" s="58" t="s">
        <v>100</v>
      </c>
      <c r="I66" s="47">
        <v>27000000</v>
      </c>
      <c r="J66" s="56">
        <f t="shared" si="0"/>
        <v>303</v>
      </c>
      <c r="K66" s="92">
        <f t="shared" si="3"/>
        <v>0.6</v>
      </c>
      <c r="L66" s="49">
        <f>(I66/10)*6</f>
        <v>16200000</v>
      </c>
      <c r="M66" s="49">
        <f t="shared" si="2"/>
        <v>10800000</v>
      </c>
      <c r="N66" s="97" t="s">
        <v>16</v>
      </c>
      <c r="O66" s="34"/>
    </row>
    <row r="67" spans="2:15" ht="47.25" customHeight="1" x14ac:dyDescent="0.25">
      <c r="B67" s="41">
        <v>260227060</v>
      </c>
      <c r="C67" s="42" t="s">
        <v>143</v>
      </c>
      <c r="D67" s="69" t="s">
        <v>144</v>
      </c>
      <c r="E67" s="43">
        <v>46084</v>
      </c>
      <c r="F67" s="44">
        <v>46387</v>
      </c>
      <c r="G67" s="62" t="s">
        <v>202</v>
      </c>
      <c r="H67" s="80" t="s">
        <v>104</v>
      </c>
      <c r="I67" s="47">
        <v>20187394</v>
      </c>
      <c r="J67" s="56">
        <f t="shared" si="0"/>
        <v>303</v>
      </c>
      <c r="K67" s="92">
        <f t="shared" si="3"/>
        <v>0.6</v>
      </c>
      <c r="L67" s="49">
        <f>(I67/10)*6</f>
        <v>12112436.399999999</v>
      </c>
      <c r="M67" s="49">
        <f t="shared" si="2"/>
        <v>8074957.6000000015</v>
      </c>
      <c r="N67" s="97" t="s">
        <v>16</v>
      </c>
      <c r="O67" s="34"/>
    </row>
    <row r="68" spans="2:15" ht="66" customHeight="1" x14ac:dyDescent="0.25">
      <c r="B68" s="41">
        <v>260227061</v>
      </c>
      <c r="C68" s="42" t="s">
        <v>145</v>
      </c>
      <c r="D68" s="69" t="s">
        <v>146</v>
      </c>
      <c r="E68" s="43">
        <v>46085</v>
      </c>
      <c r="F68" s="44">
        <v>46176</v>
      </c>
      <c r="G68" s="62" t="s">
        <v>202</v>
      </c>
      <c r="H68" s="80" t="s">
        <v>102</v>
      </c>
      <c r="I68" s="47">
        <v>49017260</v>
      </c>
      <c r="J68" s="56">
        <f t="shared" si="0"/>
        <v>91</v>
      </c>
      <c r="K68" s="92">
        <f t="shared" si="3"/>
        <v>1</v>
      </c>
      <c r="L68" s="49">
        <f>(I68/3)*3</f>
        <v>49017260</v>
      </c>
      <c r="M68" s="49">
        <f t="shared" si="2"/>
        <v>0</v>
      </c>
      <c r="N68" s="66" t="s">
        <v>233</v>
      </c>
      <c r="O68" s="34"/>
    </row>
    <row r="69" spans="2:15" ht="63.75" customHeight="1" x14ac:dyDescent="0.25">
      <c r="B69" s="41" t="s">
        <v>230</v>
      </c>
      <c r="C69" s="42" t="s">
        <v>167</v>
      </c>
      <c r="D69" s="69" t="s">
        <v>168</v>
      </c>
      <c r="E69" s="43">
        <v>46118</v>
      </c>
      <c r="F69" s="44">
        <v>46387</v>
      </c>
      <c r="G69" s="45" t="s">
        <v>204</v>
      </c>
      <c r="H69" s="80" t="s">
        <v>102</v>
      </c>
      <c r="I69" s="47">
        <v>94000000</v>
      </c>
      <c r="J69" s="56">
        <f t="shared" si="0"/>
        <v>269</v>
      </c>
      <c r="K69" s="92">
        <f t="shared" si="3"/>
        <v>0.5</v>
      </c>
      <c r="L69" s="49">
        <f>(I69/12)*6</f>
        <v>47000000</v>
      </c>
      <c r="M69" s="49">
        <f t="shared" si="2"/>
        <v>47000000</v>
      </c>
      <c r="N69" s="97" t="s">
        <v>16</v>
      </c>
      <c r="O69" s="35"/>
    </row>
    <row r="70" spans="2:15" ht="47.25" customHeight="1" x14ac:dyDescent="0.25">
      <c r="B70" s="41">
        <v>260327062</v>
      </c>
      <c r="C70" s="42" t="s">
        <v>147</v>
      </c>
      <c r="D70" s="69" t="s">
        <v>148</v>
      </c>
      <c r="E70" s="43">
        <v>46118</v>
      </c>
      <c r="F70" s="44">
        <v>46387</v>
      </c>
      <c r="G70" s="62" t="s">
        <v>202</v>
      </c>
      <c r="H70" s="80" t="s">
        <v>104</v>
      </c>
      <c r="I70" s="47">
        <v>3580650</v>
      </c>
      <c r="J70" s="56">
        <f t="shared" si="0"/>
        <v>269</v>
      </c>
      <c r="K70" s="92">
        <f t="shared" si="3"/>
        <v>0.5</v>
      </c>
      <c r="L70" s="49">
        <f>(I70/12)*6</f>
        <v>1790325</v>
      </c>
      <c r="M70" s="49">
        <f t="shared" si="2"/>
        <v>1790325</v>
      </c>
      <c r="N70" s="97" t="s">
        <v>16</v>
      </c>
      <c r="O70" s="36"/>
    </row>
    <row r="71" spans="2:15" ht="47.25" customHeight="1" x14ac:dyDescent="0.25">
      <c r="B71" s="41">
        <v>260327063</v>
      </c>
      <c r="C71" s="42" t="s">
        <v>149</v>
      </c>
      <c r="D71" s="69" t="s">
        <v>151</v>
      </c>
      <c r="E71" s="43">
        <v>46118</v>
      </c>
      <c r="F71" s="44">
        <v>46387</v>
      </c>
      <c r="G71" s="62" t="s">
        <v>202</v>
      </c>
      <c r="H71" s="80" t="s">
        <v>102</v>
      </c>
      <c r="I71" s="47">
        <v>49015417</v>
      </c>
      <c r="J71" s="56">
        <f t="shared" ref="J71:J95" si="5">F71-E71</f>
        <v>269</v>
      </c>
      <c r="K71" s="92">
        <f t="shared" si="3"/>
        <v>0.5</v>
      </c>
      <c r="L71" s="49">
        <f>(I71/2)*1</f>
        <v>24507708.5</v>
      </c>
      <c r="M71" s="49">
        <f t="shared" ref="M71:M95" si="6">I71-L71</f>
        <v>24507708.5</v>
      </c>
      <c r="N71" s="97" t="s">
        <v>16</v>
      </c>
      <c r="O71" s="36"/>
    </row>
    <row r="72" spans="2:15" ht="47.25" customHeight="1" x14ac:dyDescent="0.25">
      <c r="B72" s="41">
        <v>260327064</v>
      </c>
      <c r="C72" s="42" t="s">
        <v>150</v>
      </c>
      <c r="D72" s="69" t="s">
        <v>152</v>
      </c>
      <c r="E72" s="43">
        <v>46118</v>
      </c>
      <c r="F72" s="44">
        <v>46387</v>
      </c>
      <c r="G72" s="45" t="s">
        <v>204</v>
      </c>
      <c r="H72" s="58" t="s">
        <v>100</v>
      </c>
      <c r="I72" s="47">
        <v>124000000</v>
      </c>
      <c r="J72" s="56">
        <f t="shared" si="5"/>
        <v>269</v>
      </c>
      <c r="K72" s="92">
        <f t="shared" si="3"/>
        <v>0.66666666666666674</v>
      </c>
      <c r="L72" s="49">
        <f>(I72/9)*6</f>
        <v>82666666.666666672</v>
      </c>
      <c r="M72" s="49">
        <f t="shared" si="6"/>
        <v>41333333.333333328</v>
      </c>
      <c r="N72" s="97" t="s">
        <v>16</v>
      </c>
      <c r="O72" s="36"/>
    </row>
    <row r="73" spans="2:15" ht="47.25" customHeight="1" x14ac:dyDescent="0.25">
      <c r="B73" s="41">
        <v>260406065</v>
      </c>
      <c r="C73" s="42" t="s">
        <v>155</v>
      </c>
      <c r="D73" s="69" t="s">
        <v>141</v>
      </c>
      <c r="E73" s="43">
        <v>46120</v>
      </c>
      <c r="F73" s="44">
        <v>46387</v>
      </c>
      <c r="G73" s="62" t="s">
        <v>202</v>
      </c>
      <c r="H73" s="80" t="s">
        <v>104</v>
      </c>
      <c r="I73" s="47">
        <v>6797280</v>
      </c>
      <c r="J73" s="56">
        <f t="shared" si="5"/>
        <v>267</v>
      </c>
      <c r="K73" s="92">
        <f t="shared" si="3"/>
        <v>0.66666666666666663</v>
      </c>
      <c r="L73" s="49">
        <f>(I73/9)*6</f>
        <v>4531520</v>
      </c>
      <c r="M73" s="49">
        <f t="shared" si="6"/>
        <v>2265760</v>
      </c>
      <c r="N73" s="97" t="s">
        <v>16</v>
      </c>
      <c r="O73" s="37"/>
    </row>
    <row r="74" spans="2:15" ht="47.25" customHeight="1" x14ac:dyDescent="0.25">
      <c r="B74" s="41">
        <v>260407066</v>
      </c>
      <c r="C74" s="42" t="s">
        <v>156</v>
      </c>
      <c r="D74" s="69" t="s">
        <v>153</v>
      </c>
      <c r="E74" s="43">
        <v>46119</v>
      </c>
      <c r="F74" s="44">
        <v>46387</v>
      </c>
      <c r="G74" s="62" t="s">
        <v>202</v>
      </c>
      <c r="H74" s="80" t="s">
        <v>104</v>
      </c>
      <c r="I74" s="47">
        <v>40000000</v>
      </c>
      <c r="J74" s="56">
        <f t="shared" si="5"/>
        <v>268</v>
      </c>
      <c r="K74" s="92">
        <f t="shared" si="3"/>
        <v>0.66666666666666663</v>
      </c>
      <c r="L74" s="49">
        <f>(I74/9)*6</f>
        <v>26666666.666666664</v>
      </c>
      <c r="M74" s="49">
        <f t="shared" si="6"/>
        <v>13333333.333333336</v>
      </c>
      <c r="N74" s="97" t="s">
        <v>16</v>
      </c>
      <c r="O74" s="25"/>
    </row>
    <row r="75" spans="2:15" ht="90" customHeight="1" x14ac:dyDescent="0.25">
      <c r="B75" s="41">
        <v>260408067</v>
      </c>
      <c r="C75" s="42" t="s">
        <v>161</v>
      </c>
      <c r="D75" s="89" t="s">
        <v>160</v>
      </c>
      <c r="E75" s="43">
        <v>46120</v>
      </c>
      <c r="F75" s="44">
        <v>46167</v>
      </c>
      <c r="G75" s="45" t="s">
        <v>205</v>
      </c>
      <c r="H75" s="80" t="s">
        <v>131</v>
      </c>
      <c r="I75" s="47">
        <v>151825000</v>
      </c>
      <c r="J75" s="56">
        <f t="shared" si="5"/>
        <v>47</v>
      </c>
      <c r="K75" s="92">
        <f t="shared" si="3"/>
        <v>1</v>
      </c>
      <c r="L75" s="49">
        <f>(I75/1.5)*1.5</f>
        <v>151825000</v>
      </c>
      <c r="M75" s="49">
        <f t="shared" si="6"/>
        <v>0</v>
      </c>
      <c r="N75" s="97" t="s">
        <v>16</v>
      </c>
      <c r="O75" s="25"/>
    </row>
    <row r="76" spans="2:15" ht="86.25" customHeight="1" x14ac:dyDescent="0.25">
      <c r="B76" s="41" t="s">
        <v>162</v>
      </c>
      <c r="C76" s="42" t="s">
        <v>157</v>
      </c>
      <c r="D76" s="69" t="s">
        <v>154</v>
      </c>
      <c r="E76" s="43">
        <v>46128</v>
      </c>
      <c r="F76" s="44">
        <v>46387</v>
      </c>
      <c r="G76" s="45" t="s">
        <v>204</v>
      </c>
      <c r="H76" s="46" t="s">
        <v>100</v>
      </c>
      <c r="I76" s="47">
        <v>180429000</v>
      </c>
      <c r="J76" s="56">
        <f t="shared" si="5"/>
        <v>259</v>
      </c>
      <c r="K76" s="92">
        <f t="shared" si="3"/>
        <v>0.66666666666666663</v>
      </c>
      <c r="L76" s="49">
        <f>(I76/9)*6</f>
        <v>120286000</v>
      </c>
      <c r="M76" s="49">
        <f t="shared" si="6"/>
        <v>60143000</v>
      </c>
      <c r="N76" s="97" t="s">
        <v>16</v>
      </c>
      <c r="O76" s="25"/>
    </row>
    <row r="77" spans="2:15" ht="82.5" customHeight="1" x14ac:dyDescent="0.25">
      <c r="B77" s="41">
        <v>260415068</v>
      </c>
      <c r="C77" s="42" t="s">
        <v>158</v>
      </c>
      <c r="D77" s="89" t="s">
        <v>159</v>
      </c>
      <c r="E77" s="43">
        <v>46128</v>
      </c>
      <c r="F77" s="44">
        <v>46387</v>
      </c>
      <c r="G77" s="45" t="s">
        <v>204</v>
      </c>
      <c r="H77" s="76" t="s">
        <v>103</v>
      </c>
      <c r="I77" s="47">
        <v>374369767</v>
      </c>
      <c r="J77" s="56">
        <f t="shared" si="5"/>
        <v>259</v>
      </c>
      <c r="K77" s="92">
        <f t="shared" ref="K77:K95" si="7">(L77*100%)/I77</f>
        <v>0.5</v>
      </c>
      <c r="L77" s="49">
        <f>(I77/12)*6</f>
        <v>187184883.5</v>
      </c>
      <c r="M77" s="49">
        <f t="shared" si="6"/>
        <v>187184883.5</v>
      </c>
      <c r="N77" s="97" t="s">
        <v>16</v>
      </c>
      <c r="O77" s="25"/>
    </row>
    <row r="78" spans="2:15" ht="96" customHeight="1" x14ac:dyDescent="0.25">
      <c r="B78" s="41">
        <v>260421069</v>
      </c>
      <c r="C78" s="42" t="s">
        <v>163</v>
      </c>
      <c r="D78" s="89" t="s">
        <v>164</v>
      </c>
      <c r="E78" s="43">
        <v>46134</v>
      </c>
      <c r="F78" s="44">
        <v>46498</v>
      </c>
      <c r="G78" s="45" t="s">
        <v>204</v>
      </c>
      <c r="H78" s="46" t="s">
        <v>100</v>
      </c>
      <c r="I78" s="47">
        <v>485386000</v>
      </c>
      <c r="J78" s="56">
        <f t="shared" si="5"/>
        <v>364</v>
      </c>
      <c r="K78" s="92">
        <f t="shared" si="7"/>
        <v>0.5</v>
      </c>
      <c r="L78" s="49">
        <f>(I78/12)*6</f>
        <v>242693000</v>
      </c>
      <c r="M78" s="49">
        <f t="shared" si="6"/>
        <v>242693000</v>
      </c>
      <c r="N78" s="97" t="s">
        <v>16</v>
      </c>
      <c r="O78" s="25"/>
    </row>
    <row r="79" spans="2:15" ht="78.75" customHeight="1" x14ac:dyDescent="0.25">
      <c r="B79" s="41">
        <v>260424070</v>
      </c>
      <c r="C79" s="42" t="s">
        <v>165</v>
      </c>
      <c r="D79" s="69" t="s">
        <v>166</v>
      </c>
      <c r="E79" s="43">
        <v>46139</v>
      </c>
      <c r="F79" s="44">
        <v>46168</v>
      </c>
      <c r="G79" s="45" t="s">
        <v>202</v>
      </c>
      <c r="H79" s="80" t="s">
        <v>131</v>
      </c>
      <c r="I79" s="47">
        <v>5652500</v>
      </c>
      <c r="J79" s="56">
        <f t="shared" si="5"/>
        <v>29</v>
      </c>
      <c r="K79" s="92">
        <f t="shared" si="7"/>
        <v>1</v>
      </c>
      <c r="L79" s="49">
        <f>(I79/1)*1</f>
        <v>5652500</v>
      </c>
      <c r="M79" s="49">
        <f t="shared" si="6"/>
        <v>0</v>
      </c>
      <c r="N79" s="97" t="s">
        <v>16</v>
      </c>
      <c r="O79" s="25"/>
    </row>
    <row r="80" spans="2:15" ht="47.25" customHeight="1" x14ac:dyDescent="0.25">
      <c r="B80" s="41">
        <v>260507071</v>
      </c>
      <c r="C80" s="42" t="s">
        <v>169</v>
      </c>
      <c r="D80" s="81" t="s">
        <v>171</v>
      </c>
      <c r="E80" s="43">
        <v>46169</v>
      </c>
      <c r="F80" s="44">
        <v>46386</v>
      </c>
      <c r="G80" s="45" t="s">
        <v>206</v>
      </c>
      <c r="H80" s="46" t="s">
        <v>187</v>
      </c>
      <c r="I80" s="47">
        <v>3845404645</v>
      </c>
      <c r="J80" s="56">
        <f t="shared" si="5"/>
        <v>217</v>
      </c>
      <c r="K80" s="92">
        <f t="shared" si="7"/>
        <v>6.7698115811684625E-2</v>
      </c>
      <c r="L80" s="47">
        <v>260326649</v>
      </c>
      <c r="M80" s="49">
        <f t="shared" si="6"/>
        <v>3585077996</v>
      </c>
      <c r="N80" s="97" t="s">
        <v>16</v>
      </c>
      <c r="O80" s="38"/>
    </row>
    <row r="81" spans="2:15" ht="47.25" customHeight="1" x14ac:dyDescent="0.25">
      <c r="B81" s="41">
        <v>260508072</v>
      </c>
      <c r="C81" s="42" t="s">
        <v>170</v>
      </c>
      <c r="D81" s="81" t="s">
        <v>172</v>
      </c>
      <c r="E81" s="43">
        <v>46162</v>
      </c>
      <c r="F81" s="44">
        <v>46386</v>
      </c>
      <c r="G81" s="45" t="s">
        <v>206</v>
      </c>
      <c r="H81" s="46" t="s">
        <v>187</v>
      </c>
      <c r="I81" s="48">
        <v>69743000</v>
      </c>
      <c r="J81" s="56">
        <f t="shared" si="5"/>
        <v>224</v>
      </c>
      <c r="K81" s="92">
        <f t="shared" si="7"/>
        <v>0</v>
      </c>
      <c r="L81" s="49">
        <v>0</v>
      </c>
      <c r="M81" s="49">
        <f t="shared" si="6"/>
        <v>69743000</v>
      </c>
      <c r="N81" s="97" t="s">
        <v>16</v>
      </c>
      <c r="O81" s="25"/>
    </row>
    <row r="82" spans="2:15" ht="47.25" customHeight="1" x14ac:dyDescent="0.25">
      <c r="B82" s="41">
        <v>260512073</v>
      </c>
      <c r="C82" s="42" t="s">
        <v>174</v>
      </c>
      <c r="D82" s="81" t="s">
        <v>173</v>
      </c>
      <c r="E82" s="43">
        <v>46157</v>
      </c>
      <c r="F82" s="44">
        <v>46386</v>
      </c>
      <c r="G82" s="45" t="s">
        <v>202</v>
      </c>
      <c r="H82" s="46" t="s">
        <v>100</v>
      </c>
      <c r="I82" s="48">
        <v>49000000</v>
      </c>
      <c r="J82" s="56">
        <f t="shared" si="5"/>
        <v>229</v>
      </c>
      <c r="K82" s="92">
        <f t="shared" si="7"/>
        <v>0.5</v>
      </c>
      <c r="L82" s="49">
        <f>(I82/12)*6</f>
        <v>24500000</v>
      </c>
      <c r="M82" s="49">
        <f t="shared" si="6"/>
        <v>24500000</v>
      </c>
      <c r="N82" s="97" t="s">
        <v>16</v>
      </c>
      <c r="O82" s="25"/>
    </row>
    <row r="83" spans="2:15" ht="47.25" customHeight="1" x14ac:dyDescent="0.25">
      <c r="B83" s="41">
        <v>260512074</v>
      </c>
      <c r="C83" s="42" t="s">
        <v>175</v>
      </c>
      <c r="D83" s="81" t="s">
        <v>176</v>
      </c>
      <c r="E83" s="43">
        <v>46157</v>
      </c>
      <c r="F83" s="44">
        <v>46386</v>
      </c>
      <c r="G83" s="45" t="s">
        <v>202</v>
      </c>
      <c r="H83" s="46" t="s">
        <v>100</v>
      </c>
      <c r="I83" s="48">
        <v>48896000</v>
      </c>
      <c r="J83" s="56">
        <f t="shared" si="5"/>
        <v>229</v>
      </c>
      <c r="K83" s="92">
        <f t="shared" si="7"/>
        <v>0.5</v>
      </c>
      <c r="L83" s="49">
        <f>(I83/12)*6</f>
        <v>24448000</v>
      </c>
      <c r="M83" s="49">
        <f t="shared" si="6"/>
        <v>24448000</v>
      </c>
      <c r="N83" s="97" t="s">
        <v>16</v>
      </c>
      <c r="O83" s="25"/>
    </row>
    <row r="84" spans="2:15" ht="47.25" customHeight="1" x14ac:dyDescent="0.25">
      <c r="B84" s="41">
        <v>260512075</v>
      </c>
      <c r="C84" s="42" t="s">
        <v>178</v>
      </c>
      <c r="D84" s="69" t="s">
        <v>177</v>
      </c>
      <c r="E84" s="43">
        <v>46163</v>
      </c>
      <c r="F84" s="44">
        <v>46386</v>
      </c>
      <c r="G84" s="45" t="s">
        <v>206</v>
      </c>
      <c r="H84" s="46" t="s">
        <v>187</v>
      </c>
      <c r="I84" s="48">
        <v>290549920</v>
      </c>
      <c r="J84" s="56">
        <f t="shared" si="5"/>
        <v>223</v>
      </c>
      <c r="K84" s="92">
        <f t="shared" si="7"/>
        <v>0.31736235549471153</v>
      </c>
      <c r="L84" s="49">
        <v>92209607</v>
      </c>
      <c r="M84" s="49">
        <f t="shared" si="6"/>
        <v>198340313</v>
      </c>
      <c r="N84" s="97" t="s">
        <v>16</v>
      </c>
      <c r="O84" s="25"/>
    </row>
    <row r="85" spans="2:15" ht="47.25" customHeight="1" x14ac:dyDescent="0.25">
      <c r="B85" s="41">
        <v>260512076</v>
      </c>
      <c r="C85" s="42" t="s">
        <v>180</v>
      </c>
      <c r="D85" s="69" t="s">
        <v>181</v>
      </c>
      <c r="E85" s="43">
        <v>46169</v>
      </c>
      <c r="F85" s="44">
        <v>46386</v>
      </c>
      <c r="G85" s="45" t="s">
        <v>206</v>
      </c>
      <c r="H85" s="46" t="s">
        <v>187</v>
      </c>
      <c r="I85" s="48">
        <v>150598000</v>
      </c>
      <c r="J85" s="56">
        <f t="shared" si="5"/>
        <v>217</v>
      </c>
      <c r="K85" s="92">
        <f t="shared" si="7"/>
        <v>0</v>
      </c>
      <c r="L85" s="49">
        <v>0</v>
      </c>
      <c r="M85" s="49">
        <f t="shared" si="6"/>
        <v>150598000</v>
      </c>
      <c r="N85" s="97" t="s">
        <v>16</v>
      </c>
      <c r="O85" s="38"/>
    </row>
    <row r="86" spans="2:15" ht="47.25" customHeight="1" x14ac:dyDescent="0.25">
      <c r="B86" s="41">
        <v>260512077</v>
      </c>
      <c r="C86" s="42" t="s">
        <v>179</v>
      </c>
      <c r="D86" s="69" t="s">
        <v>171</v>
      </c>
      <c r="E86" s="43">
        <v>46169</v>
      </c>
      <c r="F86" s="44">
        <v>46386</v>
      </c>
      <c r="G86" s="45" t="s">
        <v>206</v>
      </c>
      <c r="H86" s="46" t="s">
        <v>187</v>
      </c>
      <c r="I86" s="48">
        <v>65045797</v>
      </c>
      <c r="J86" s="56">
        <f t="shared" si="5"/>
        <v>217</v>
      </c>
      <c r="K86" s="92">
        <f t="shared" si="7"/>
        <v>0</v>
      </c>
      <c r="L86" s="49">
        <v>0</v>
      </c>
      <c r="M86" s="49">
        <f t="shared" si="6"/>
        <v>65045797</v>
      </c>
      <c r="N86" s="97" t="s">
        <v>16</v>
      </c>
      <c r="O86" s="38"/>
    </row>
    <row r="87" spans="2:15" ht="47.25" customHeight="1" x14ac:dyDescent="0.25">
      <c r="B87" s="41">
        <v>260514078</v>
      </c>
      <c r="C87" s="42" t="s">
        <v>182</v>
      </c>
      <c r="D87" s="81" t="s">
        <v>183</v>
      </c>
      <c r="E87" s="43">
        <v>46162</v>
      </c>
      <c r="F87" s="44">
        <v>46192</v>
      </c>
      <c r="G87" s="45" t="s">
        <v>202</v>
      </c>
      <c r="H87" s="80" t="s">
        <v>131</v>
      </c>
      <c r="I87" s="48">
        <v>45901020</v>
      </c>
      <c r="J87" s="56">
        <f t="shared" si="5"/>
        <v>30</v>
      </c>
      <c r="K87" s="92">
        <f t="shared" si="7"/>
        <v>0.16666666666666666</v>
      </c>
      <c r="L87" s="49">
        <f>(I87/6)*1</f>
        <v>7650170</v>
      </c>
      <c r="M87" s="49">
        <f t="shared" si="6"/>
        <v>38250850</v>
      </c>
      <c r="N87" s="97" t="s">
        <v>16</v>
      </c>
      <c r="O87" s="25"/>
    </row>
    <row r="88" spans="2:15" ht="47.25" customHeight="1" x14ac:dyDescent="0.25">
      <c r="B88" s="41">
        <v>260525079</v>
      </c>
      <c r="C88" s="42" t="s">
        <v>184</v>
      </c>
      <c r="D88" s="90" t="s">
        <v>185</v>
      </c>
      <c r="E88" s="43">
        <v>46170</v>
      </c>
      <c r="F88" s="44">
        <v>46386</v>
      </c>
      <c r="G88" s="45" t="s">
        <v>202</v>
      </c>
      <c r="H88" s="80" t="s">
        <v>102</v>
      </c>
      <c r="I88" s="48">
        <v>4826021</v>
      </c>
      <c r="J88" s="56">
        <f t="shared" si="5"/>
        <v>216</v>
      </c>
      <c r="K88" s="92">
        <f t="shared" si="7"/>
        <v>0</v>
      </c>
      <c r="L88" s="49">
        <v>0</v>
      </c>
      <c r="M88" s="49">
        <f t="shared" si="6"/>
        <v>4826021</v>
      </c>
      <c r="N88" s="97" t="s">
        <v>16</v>
      </c>
      <c r="O88" s="25"/>
    </row>
    <row r="89" spans="2:15" ht="47.25" customHeight="1" x14ac:dyDescent="0.25">
      <c r="B89" s="41">
        <v>260525080</v>
      </c>
      <c r="C89" s="42" t="s">
        <v>186</v>
      </c>
      <c r="D89" s="90" t="s">
        <v>159</v>
      </c>
      <c r="E89" s="43">
        <v>46178</v>
      </c>
      <c r="F89" s="44">
        <v>46386</v>
      </c>
      <c r="G89" s="45" t="s">
        <v>204</v>
      </c>
      <c r="H89" s="80" t="s">
        <v>131</v>
      </c>
      <c r="I89" s="48">
        <v>349076000</v>
      </c>
      <c r="J89" s="56">
        <f t="shared" si="5"/>
        <v>208</v>
      </c>
      <c r="K89" s="92">
        <f t="shared" si="7"/>
        <v>0.20365934065934066</v>
      </c>
      <c r="L89" s="49">
        <v>71092588</v>
      </c>
      <c r="M89" s="49">
        <f t="shared" si="6"/>
        <v>277983412</v>
      </c>
      <c r="N89" s="97" t="s">
        <v>16</v>
      </c>
      <c r="O89" s="25"/>
    </row>
    <row r="90" spans="2:15" ht="47.25" customHeight="1" x14ac:dyDescent="0.25">
      <c r="B90" s="41" t="s">
        <v>189</v>
      </c>
      <c r="C90" s="42" t="s">
        <v>190</v>
      </c>
      <c r="D90" s="69" t="s">
        <v>188</v>
      </c>
      <c r="E90" s="43">
        <v>46175</v>
      </c>
      <c r="F90" s="43">
        <v>46203</v>
      </c>
      <c r="G90" s="45" t="s">
        <v>207</v>
      </c>
      <c r="H90" s="46" t="s">
        <v>100</v>
      </c>
      <c r="I90" s="48">
        <v>15555000</v>
      </c>
      <c r="J90" s="56">
        <f t="shared" si="5"/>
        <v>28</v>
      </c>
      <c r="K90" s="93">
        <v>1</v>
      </c>
      <c r="L90" s="49" t="s">
        <v>229</v>
      </c>
      <c r="M90" s="49" t="s">
        <v>16</v>
      </c>
      <c r="N90" s="97" t="s">
        <v>16</v>
      </c>
      <c r="O90" s="39"/>
    </row>
    <row r="91" spans="2:15" ht="47.25" customHeight="1" x14ac:dyDescent="0.25">
      <c r="B91" s="41">
        <v>260609081</v>
      </c>
      <c r="C91" s="42" t="s">
        <v>192</v>
      </c>
      <c r="D91" s="69" t="s">
        <v>193</v>
      </c>
      <c r="E91" s="43">
        <v>46197</v>
      </c>
      <c r="F91" s="44">
        <v>46386</v>
      </c>
      <c r="G91" s="45" t="s">
        <v>219</v>
      </c>
      <c r="H91" s="80" t="s">
        <v>131</v>
      </c>
      <c r="I91" s="48">
        <v>256076576</v>
      </c>
      <c r="J91" s="56">
        <f t="shared" si="5"/>
        <v>189</v>
      </c>
      <c r="K91" s="92">
        <f t="shared" si="7"/>
        <v>0</v>
      </c>
      <c r="L91" s="49">
        <v>0</v>
      </c>
      <c r="M91" s="49">
        <f t="shared" si="6"/>
        <v>256076576</v>
      </c>
      <c r="N91" s="97" t="s">
        <v>16</v>
      </c>
      <c r="O91" s="39"/>
    </row>
    <row r="92" spans="2:15" ht="94.5" customHeight="1" x14ac:dyDescent="0.25">
      <c r="B92" s="41">
        <v>260617082</v>
      </c>
      <c r="C92" s="42" t="s">
        <v>194</v>
      </c>
      <c r="D92" s="69" t="s">
        <v>195</v>
      </c>
      <c r="E92" s="43">
        <v>46197</v>
      </c>
      <c r="F92" s="44">
        <v>46386</v>
      </c>
      <c r="G92" s="45" t="s">
        <v>202</v>
      </c>
      <c r="H92" s="80" t="s">
        <v>208</v>
      </c>
      <c r="I92" s="48">
        <v>8865000</v>
      </c>
      <c r="J92" s="56">
        <f t="shared" si="5"/>
        <v>189</v>
      </c>
      <c r="K92" s="92">
        <f t="shared" si="7"/>
        <v>0</v>
      </c>
      <c r="L92" s="49">
        <v>0</v>
      </c>
      <c r="M92" s="49">
        <f t="shared" si="6"/>
        <v>8865000</v>
      </c>
      <c r="N92" s="97" t="s">
        <v>16</v>
      </c>
      <c r="O92" s="39"/>
    </row>
    <row r="93" spans="2:15" ht="47.25" customHeight="1" x14ac:dyDescent="0.25">
      <c r="B93" s="41">
        <v>260617083</v>
      </c>
      <c r="C93" s="42" t="s">
        <v>196</v>
      </c>
      <c r="D93" s="69" t="s">
        <v>146</v>
      </c>
      <c r="E93" s="43">
        <v>46197</v>
      </c>
      <c r="F93" s="44">
        <v>46386</v>
      </c>
      <c r="G93" s="82" t="s">
        <v>202</v>
      </c>
      <c r="H93" s="80" t="s">
        <v>102</v>
      </c>
      <c r="I93" s="48">
        <v>49011134</v>
      </c>
      <c r="J93" s="56">
        <f t="shared" si="5"/>
        <v>189</v>
      </c>
      <c r="K93" s="92">
        <f t="shared" si="7"/>
        <v>0</v>
      </c>
      <c r="L93" s="49">
        <v>0</v>
      </c>
      <c r="M93" s="49">
        <f t="shared" si="6"/>
        <v>49011134</v>
      </c>
      <c r="N93" s="97" t="s">
        <v>16</v>
      </c>
      <c r="O93" s="39"/>
    </row>
    <row r="94" spans="2:15" ht="47.25" customHeight="1" x14ac:dyDescent="0.25">
      <c r="B94" s="41">
        <v>260623084</v>
      </c>
      <c r="C94" s="42" t="s">
        <v>197</v>
      </c>
      <c r="D94" s="69" t="s">
        <v>141</v>
      </c>
      <c r="E94" s="43">
        <v>46197</v>
      </c>
      <c r="F94" s="44">
        <v>46386</v>
      </c>
      <c r="G94" s="45" t="s">
        <v>202</v>
      </c>
      <c r="H94" s="80" t="s">
        <v>208</v>
      </c>
      <c r="I94" s="48">
        <v>19825174</v>
      </c>
      <c r="J94" s="56">
        <f t="shared" si="5"/>
        <v>189</v>
      </c>
      <c r="K94" s="92">
        <f t="shared" si="7"/>
        <v>0</v>
      </c>
      <c r="L94" s="49">
        <v>0</v>
      </c>
      <c r="M94" s="49">
        <f t="shared" si="6"/>
        <v>19825174</v>
      </c>
      <c r="N94" s="97" t="s">
        <v>16</v>
      </c>
      <c r="O94" s="39"/>
    </row>
    <row r="95" spans="2:15" ht="47.25" customHeight="1" x14ac:dyDescent="0.25">
      <c r="B95" s="41">
        <v>260709085</v>
      </c>
      <c r="C95" s="42" t="s">
        <v>225</v>
      </c>
      <c r="D95" s="69" t="s">
        <v>92</v>
      </c>
      <c r="E95" s="43">
        <v>46213</v>
      </c>
      <c r="F95" s="72">
        <v>46386</v>
      </c>
      <c r="G95" s="78" t="s">
        <v>202</v>
      </c>
      <c r="H95" s="42" t="s">
        <v>104</v>
      </c>
      <c r="I95" s="48">
        <v>27100000</v>
      </c>
      <c r="J95" s="56">
        <f t="shared" si="5"/>
        <v>173</v>
      </c>
      <c r="K95" s="92">
        <f t="shared" si="7"/>
        <v>0</v>
      </c>
      <c r="L95" s="49">
        <v>0</v>
      </c>
      <c r="M95" s="49">
        <f t="shared" si="6"/>
        <v>27100000</v>
      </c>
      <c r="N95" s="97" t="s">
        <v>16</v>
      </c>
      <c r="O95" s="39"/>
    </row>
    <row r="96" spans="2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</sheetData>
  <mergeCells count="1">
    <mergeCell ref="B4:N4"/>
  </mergeCells>
  <pageMargins left="0.7" right="0.7" top="0.75" bottom="0.75" header="0" footer="0"/>
  <pageSetup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935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10.7109375" customWidth="1"/>
    <col min="2" max="2" width="23.5703125" customWidth="1"/>
    <col min="3" max="3" width="50.42578125" customWidth="1"/>
    <col min="4" max="4" width="26.28515625" customWidth="1"/>
    <col min="5" max="5" width="18.42578125" customWidth="1"/>
    <col min="6" max="6" width="17.5703125" customWidth="1"/>
    <col min="7" max="7" width="20" customWidth="1"/>
    <col min="8" max="8" width="20.140625" customWidth="1"/>
    <col min="9" max="9" width="17.85546875" customWidth="1"/>
    <col min="10" max="10" width="22.85546875" customWidth="1"/>
    <col min="11" max="11" width="25.7109375" customWidth="1"/>
    <col min="12" max="25" width="10.7109375" customWidth="1"/>
  </cols>
  <sheetData>
    <row r="2" spans="2:11" ht="45.75" customHeight="1" x14ac:dyDescent="0.35">
      <c r="B2" s="5"/>
    </row>
    <row r="4" spans="2:11" ht="54" customHeight="1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3" t="s">
        <v>6</v>
      </c>
      <c r="I4" s="3" t="s">
        <v>13</v>
      </c>
      <c r="J4" s="3" t="s">
        <v>14</v>
      </c>
      <c r="K4" s="3" t="s">
        <v>15</v>
      </c>
    </row>
    <row r="5" spans="2:11" ht="112.5" customHeight="1" x14ac:dyDescent="0.25">
      <c r="B5" s="7">
        <v>260609081</v>
      </c>
      <c r="C5" s="8" t="s">
        <v>192</v>
      </c>
      <c r="D5" s="12" t="s">
        <v>193</v>
      </c>
      <c r="E5" s="14">
        <v>46197</v>
      </c>
      <c r="F5" s="6">
        <v>46386</v>
      </c>
      <c r="G5" s="20" t="s">
        <v>131</v>
      </c>
      <c r="H5" s="10">
        <v>256076576</v>
      </c>
      <c r="I5" s="15" t="s">
        <v>211</v>
      </c>
      <c r="J5" s="15" t="s">
        <v>209</v>
      </c>
      <c r="K5" s="15" t="s">
        <v>210</v>
      </c>
    </row>
    <row r="6" spans="2:11" ht="15.75" customHeight="1" x14ac:dyDescent="0.25"/>
    <row r="7" spans="2:11" ht="15.75" customHeight="1" x14ac:dyDescent="0.25"/>
    <row r="8" spans="2:11" ht="15.75" customHeight="1" x14ac:dyDescent="0.25"/>
    <row r="9" spans="2:11" ht="15.75" customHeight="1" x14ac:dyDescent="0.25"/>
    <row r="10" spans="2:11" ht="15.75" customHeight="1" x14ac:dyDescent="0.25"/>
    <row r="11" spans="2:11" ht="15.75" customHeight="1" x14ac:dyDescent="0.25"/>
    <row r="12" spans="2:11" ht="15.75" customHeight="1" x14ac:dyDescent="0.25"/>
    <row r="13" spans="2:11" ht="15.75" customHeight="1" x14ac:dyDescent="0.25"/>
    <row r="14" spans="2:11" ht="15.75" customHeight="1" x14ac:dyDescent="0.25"/>
    <row r="15" spans="2:11" ht="15.75" customHeight="1" x14ac:dyDescent="0.25"/>
    <row r="16" spans="2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</sheetData>
  <pageMargins left="0.7" right="0.7" top="0.75" bottom="0.75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886"/>
  <sheetViews>
    <sheetView topLeftCell="A7" zoomScale="115" zoomScaleNormal="115" workbookViewId="0">
      <selection activeCell="C9" sqref="C9"/>
    </sheetView>
  </sheetViews>
  <sheetFormatPr baseColWidth="10" defaultColWidth="14.42578125" defaultRowHeight="15" customHeight="1" x14ac:dyDescent="0.25"/>
  <cols>
    <col min="1" max="1" width="10.7109375" customWidth="1"/>
    <col min="2" max="2" width="37.42578125" customWidth="1"/>
    <col min="3" max="3" width="52.140625" customWidth="1"/>
    <col min="4" max="4" width="29.85546875" bestFit="1" customWidth="1"/>
    <col min="5" max="5" width="18.42578125" customWidth="1"/>
    <col min="6" max="7" width="17.5703125" customWidth="1"/>
    <col min="8" max="8" width="22" customWidth="1"/>
    <col min="9" max="9" width="20.140625" customWidth="1"/>
    <col min="10" max="10" width="20.42578125" customWidth="1"/>
    <col min="11" max="11" width="22.85546875" customWidth="1"/>
    <col min="12" max="12" width="25.7109375" customWidth="1"/>
    <col min="13" max="26" width="10.7109375" customWidth="1"/>
  </cols>
  <sheetData>
    <row r="2" spans="2:12" ht="45.75" customHeight="1" x14ac:dyDescent="0.35">
      <c r="B2" s="5" t="s">
        <v>216</v>
      </c>
    </row>
    <row r="4" spans="2:12" ht="56.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217</v>
      </c>
      <c r="H4" s="2" t="s">
        <v>5</v>
      </c>
      <c r="I4" s="1" t="s">
        <v>6</v>
      </c>
      <c r="J4" s="1" t="s">
        <v>13</v>
      </c>
      <c r="K4" s="1" t="s">
        <v>14</v>
      </c>
      <c r="L4" s="1" t="s">
        <v>15</v>
      </c>
    </row>
    <row r="5" spans="2:12" ht="92.25" customHeight="1" x14ac:dyDescent="0.25">
      <c r="B5" s="7">
        <v>260525080</v>
      </c>
      <c r="C5" s="8" t="s">
        <v>186</v>
      </c>
      <c r="D5" s="16" t="s">
        <v>159</v>
      </c>
      <c r="E5" s="14">
        <v>46178</v>
      </c>
      <c r="F5" s="6">
        <v>46386</v>
      </c>
      <c r="G5" s="18" t="s">
        <v>204</v>
      </c>
      <c r="H5" s="9" t="s">
        <v>131</v>
      </c>
      <c r="I5" s="10">
        <v>349076000</v>
      </c>
      <c r="J5" s="12" t="s">
        <v>191</v>
      </c>
      <c r="K5" s="12" t="s">
        <v>198</v>
      </c>
      <c r="L5" s="12" t="s">
        <v>199</v>
      </c>
    </row>
    <row r="6" spans="2:12" ht="103.5" customHeight="1" x14ac:dyDescent="0.25">
      <c r="B6" s="7" t="s">
        <v>189</v>
      </c>
      <c r="C6" s="8" t="s">
        <v>190</v>
      </c>
      <c r="D6" s="12" t="s">
        <v>188</v>
      </c>
      <c r="E6" s="14">
        <v>46175</v>
      </c>
      <c r="F6" s="14">
        <v>46203</v>
      </c>
      <c r="G6" s="18" t="s">
        <v>207</v>
      </c>
      <c r="H6" s="11" t="s">
        <v>100</v>
      </c>
      <c r="I6" s="10">
        <v>15555000</v>
      </c>
      <c r="J6" s="12" t="s">
        <v>16</v>
      </c>
      <c r="K6" s="12" t="s">
        <v>16</v>
      </c>
      <c r="L6" s="12" t="s">
        <v>16</v>
      </c>
    </row>
    <row r="7" spans="2:12" ht="103.5" customHeight="1" x14ac:dyDescent="0.25">
      <c r="B7" s="7">
        <v>260609081</v>
      </c>
      <c r="C7" s="8" t="s">
        <v>192</v>
      </c>
      <c r="D7" s="12" t="s">
        <v>193</v>
      </c>
      <c r="E7" s="14">
        <v>46197</v>
      </c>
      <c r="F7" s="6">
        <v>46386</v>
      </c>
      <c r="G7" s="18" t="s">
        <v>219</v>
      </c>
      <c r="H7" s="9" t="s">
        <v>131</v>
      </c>
      <c r="I7" s="10">
        <v>256076576</v>
      </c>
      <c r="J7" s="15" t="s">
        <v>211</v>
      </c>
      <c r="K7" s="21" t="s">
        <v>220</v>
      </c>
      <c r="L7" s="15" t="s">
        <v>210</v>
      </c>
    </row>
    <row r="8" spans="2:12" ht="102" customHeight="1" x14ac:dyDescent="0.25">
      <c r="B8" s="7">
        <v>260617082</v>
      </c>
      <c r="C8" s="8" t="s">
        <v>194</v>
      </c>
      <c r="D8" s="12" t="s">
        <v>195</v>
      </c>
      <c r="E8" s="14">
        <v>46197</v>
      </c>
      <c r="F8" s="6">
        <v>46386</v>
      </c>
      <c r="G8" s="18" t="s">
        <v>202</v>
      </c>
      <c r="H8" s="9" t="s">
        <v>208</v>
      </c>
      <c r="I8" s="10">
        <v>8865000</v>
      </c>
      <c r="J8" s="15" t="s">
        <v>212</v>
      </c>
      <c r="K8" s="17"/>
      <c r="L8" s="15" t="s">
        <v>214</v>
      </c>
    </row>
    <row r="9" spans="2:12" ht="65.099999999999994" customHeight="1" x14ac:dyDescent="0.25">
      <c r="B9" s="7">
        <v>260617083</v>
      </c>
      <c r="C9" s="8" t="s">
        <v>196</v>
      </c>
      <c r="D9" s="12" t="s">
        <v>146</v>
      </c>
      <c r="E9" s="14">
        <v>46197</v>
      </c>
      <c r="F9" s="6"/>
      <c r="G9" s="19" t="s">
        <v>202</v>
      </c>
      <c r="H9" s="11" t="s">
        <v>102</v>
      </c>
      <c r="I9" s="10">
        <v>49011134</v>
      </c>
      <c r="J9" s="15" t="s">
        <v>213</v>
      </c>
      <c r="K9" s="17"/>
      <c r="L9" s="15" t="s">
        <v>215</v>
      </c>
    </row>
    <row r="10" spans="2:12" ht="15.75" customHeight="1" x14ac:dyDescent="0.25"/>
    <row r="11" spans="2:12" ht="15.75" customHeight="1" x14ac:dyDescent="0.25"/>
    <row r="12" spans="2:12" ht="15.75" customHeight="1" x14ac:dyDescent="0.25"/>
    <row r="13" spans="2:12" ht="51" customHeight="1" x14ac:dyDescent="0.35">
      <c r="B13" s="5" t="s">
        <v>218</v>
      </c>
    </row>
    <row r="14" spans="2:12" ht="15.75" customHeight="1" x14ac:dyDescent="0.25"/>
    <row r="15" spans="2:12" ht="15.75" customHeight="1" x14ac:dyDescent="0.25"/>
    <row r="16" spans="2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</sheetData>
  <pageMargins left="0.7" right="0.7" top="0.75" bottom="0.75" header="0" footer="0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 CONTRATOS</vt:lpstr>
      <vt:lpstr>Hoja3 </vt:lpstr>
      <vt:lpstr>RENDIR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Muñoz Muñoz</dc:creator>
  <cp:lastModifiedBy>Monica Muñoz Muñoz</cp:lastModifiedBy>
  <cp:lastPrinted>2026-07-07T14:16:36Z</cp:lastPrinted>
  <dcterms:created xsi:type="dcterms:W3CDTF">2025-01-01T17:46:35Z</dcterms:created>
  <dcterms:modified xsi:type="dcterms:W3CDTF">2026-07-10T15:45:07Z</dcterms:modified>
</cp:coreProperties>
</file>