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hhenao.INVAMAMZL\Desktop\"/>
    </mc:Choice>
  </mc:AlternateContent>
  <bookViews>
    <workbookView xWindow="0" yWindow="0" windowWidth="19320" windowHeight="7155"/>
  </bookViews>
  <sheets>
    <sheet name="Desempeño de Procesos" sheetId="1" r:id="rId1"/>
    <sheet name="Hoja1" sheetId="3" state="hidden" r:id="rId2"/>
  </sheets>
  <definedNames>
    <definedName name="_xlnm._FilterDatabase" localSheetId="0" hidden="1">'Desempeño de Procesos'!$A$5:$BB$57</definedName>
  </definedNames>
  <calcPr calcId="152511"/>
</workbook>
</file>

<file path=xl/calcChain.xml><?xml version="1.0" encoding="utf-8"?>
<calcChain xmlns="http://schemas.openxmlformats.org/spreadsheetml/2006/main">
  <c r="AH33" i="1" l="1"/>
  <c r="AB33" i="1"/>
  <c r="AH11" i="1" l="1"/>
  <c r="W34" i="1" l="1"/>
  <c r="W33" i="1"/>
  <c r="W14" i="1" l="1"/>
  <c r="W11" i="1" s="1"/>
  <c r="V11" i="1"/>
  <c r="Q33" i="1" l="1"/>
  <c r="N33" i="1"/>
  <c r="Q32" i="1"/>
  <c r="N32" i="1"/>
  <c r="T31" i="1"/>
  <c r="Q31" i="1"/>
  <c r="N31" i="1"/>
  <c r="U11" i="1"/>
  <c r="T11" i="1"/>
  <c r="S11" i="1"/>
  <c r="R11" i="1"/>
  <c r="Q11" i="1"/>
  <c r="T7" i="1"/>
  <c r="Q7" i="1"/>
  <c r="N7" i="1"/>
  <c r="H32" i="1" l="1"/>
  <c r="H33" i="1" s="1"/>
  <c r="K45" i="1" l="1"/>
  <c r="K47" i="1" s="1"/>
  <c r="K49" i="1" s="1"/>
  <c r="K51" i="1" s="1"/>
  <c r="I45" i="1"/>
  <c r="K44" i="1"/>
  <c r="K46" i="1" s="1"/>
  <c r="K48" i="1" s="1"/>
  <c r="K50" i="1" s="1"/>
  <c r="I44" i="1"/>
  <c r="I46" i="1" s="1"/>
  <c r="I17" i="1" l="1"/>
  <c r="H7" i="3" l="1"/>
  <c r="H8" i="3"/>
  <c r="H9" i="3"/>
  <c r="H10" i="3"/>
  <c r="H11" i="3"/>
  <c r="F20" i="3" l="1"/>
  <c r="F21" i="3"/>
  <c r="F22" i="3"/>
  <c r="F23" i="3"/>
  <c r="F24" i="3"/>
  <c r="F26" i="3"/>
  <c r="F27" i="3"/>
  <c r="F25" i="3"/>
  <c r="H13" i="3"/>
  <c r="H14" i="3"/>
  <c r="H12" i="3"/>
  <c r="J54" i="1" l="1"/>
  <c r="I54" i="1"/>
</calcChain>
</file>

<file path=xl/comments1.xml><?xml version="1.0" encoding="utf-8"?>
<comments xmlns="http://schemas.openxmlformats.org/spreadsheetml/2006/main">
  <authors>
    <author>Sandra Liliana Salinas Avila</author>
    <author>TSLSalinas</author>
  </authors>
  <commentList>
    <comment ref="E13" authorId="0" shapeId="0">
      <text>
        <r>
          <rPr>
            <b/>
            <sz val="12"/>
            <color indexed="81"/>
            <rFont val="Tahoma"/>
            <family val="2"/>
          </rPr>
          <t>tiempo</t>
        </r>
      </text>
    </comment>
    <comment ref="K13" authorId="1" shapeId="0">
      <text>
        <r>
          <rPr>
            <sz val="12"/>
            <color indexed="81"/>
            <rFont val="Tahoma"/>
            <family val="2"/>
          </rPr>
          <t>Acumulado</t>
        </r>
      </text>
    </comment>
    <comment ref="E14" authorId="0" shapeId="0">
      <text>
        <r>
          <rPr>
            <b/>
            <sz val="14"/>
            <color indexed="81"/>
            <rFont val="Tahoma"/>
            <family val="2"/>
          </rPr>
          <t>Dinero</t>
        </r>
      </text>
    </comment>
    <comment ref="F20" authorId="0" shapeId="0">
      <text>
        <r>
          <rPr>
            <b/>
            <sz val="16"/>
            <color indexed="81"/>
            <rFont val="Tahoma"/>
            <family val="2"/>
          </rPr>
          <t>OFICIOS</t>
        </r>
      </text>
    </comment>
    <comment ref="I21" authorId="0" shapeId="0">
      <text>
        <r>
          <rPr>
            <b/>
            <sz val="18"/>
            <color indexed="81"/>
            <rFont val="Tahoma"/>
            <family val="2"/>
          </rPr>
          <t>pqr - admiarchi (ventanilla única)</t>
        </r>
      </text>
    </comment>
    <comment ref="E22" authorId="1" shapeId="0">
      <text>
        <r>
          <rPr>
            <b/>
            <sz val="16"/>
            <color indexed="81"/>
            <rFont val="Tahoma"/>
            <family val="2"/>
          </rPr>
          <t>RECLAMOS NO ATENDIDAS EN LOS 3 DÍAS</t>
        </r>
      </text>
    </comment>
    <comment ref="E24" authorId="0" shapeId="0">
      <text>
        <r>
          <rPr>
            <b/>
            <sz val="16"/>
            <color indexed="81"/>
            <rFont val="Tahoma"/>
            <family val="2"/>
          </rPr>
          <t>Encuestas del Geolúmina. Indicador satisfacción</t>
        </r>
      </text>
    </comment>
  </commentList>
</comments>
</file>

<file path=xl/comments2.xml><?xml version="1.0" encoding="utf-8"?>
<comments xmlns="http://schemas.openxmlformats.org/spreadsheetml/2006/main">
  <authors>
    <author>Sandra Liliana Salinas Avila</author>
  </authors>
  <commentList>
    <comment ref="D12" authorId="0" shapeId="0">
      <text>
        <r>
          <rPr>
            <b/>
            <sz val="8"/>
            <color indexed="81"/>
            <rFont val="Tahoma"/>
            <family val="2"/>
          </rPr>
          <t>VENTANILLA OPORTUNOS</t>
        </r>
      </text>
    </comment>
    <comment ref="E12" authorId="0" shapeId="0">
      <text>
        <r>
          <rPr>
            <b/>
            <sz val="8"/>
            <color indexed="81"/>
            <rFont val="Tahoma"/>
            <family val="2"/>
          </rPr>
          <t>PQR</t>
        </r>
      </text>
    </comment>
    <comment ref="F12" authorId="0" shapeId="0">
      <text>
        <r>
          <rPr>
            <b/>
            <sz val="8"/>
            <color indexed="81"/>
            <rFont val="Tahoma"/>
            <family val="2"/>
          </rPr>
          <t xml:space="preserve">Total solicitudes
</t>
        </r>
      </text>
    </comment>
  </commentList>
</comments>
</file>

<file path=xl/sharedStrings.xml><?xml version="1.0" encoding="utf-8"?>
<sst xmlns="http://schemas.openxmlformats.org/spreadsheetml/2006/main" count="1150" uniqueCount="346">
  <si>
    <t>PROCESO</t>
  </si>
  <si>
    <t>Tipo de  Indicador</t>
  </si>
  <si>
    <t>Denominación</t>
  </si>
  <si>
    <t>Objetivo estratégico del Indicador</t>
  </si>
  <si>
    <t>Fórmula</t>
  </si>
  <si>
    <t>Meta</t>
  </si>
  <si>
    <t>Frecuencia</t>
  </si>
  <si>
    <t>Fuente de Información</t>
  </si>
  <si>
    <t>Responsable Proveer Información</t>
  </si>
  <si>
    <t>Responsable Administración de la Información</t>
  </si>
  <si>
    <t>Enero</t>
  </si>
  <si>
    <t>Febrero</t>
  </si>
  <si>
    <t>Marzo</t>
  </si>
  <si>
    <t>Abril</t>
  </si>
  <si>
    <t>Mayo</t>
  </si>
  <si>
    <t>Junio</t>
  </si>
  <si>
    <t>Julio</t>
  </si>
  <si>
    <t>Agosto</t>
  </si>
  <si>
    <t>Septiembre</t>
  </si>
  <si>
    <t>Octubre</t>
  </si>
  <si>
    <t>Noviembre</t>
  </si>
  <si>
    <t>Diciembre</t>
  </si>
  <si>
    <t>PLANEACIÓN Y GESTIÓN</t>
  </si>
  <si>
    <t>CONTROL DE GESTIÓN</t>
  </si>
  <si>
    <t>Cumplimiento del programa de auditorias</t>
  </si>
  <si>
    <t>Semestral</t>
  </si>
  <si>
    <t>Auditorias</t>
  </si>
  <si>
    <t>Asesor Control Interno</t>
  </si>
  <si>
    <t>Incremento de acciones de mejora</t>
  </si>
  <si>
    <t>(Total acciones de mejora  implementadas en un periodo  generadas de auditorias (Aspectos por Mejorar) /Total acciones de mejora generadas en auditorias en un periodo determinado                 (Aspectos por mejorar) x 100</t>
  </si>
  <si>
    <t>Auditorias  internas</t>
  </si>
  <si>
    <t>Lideres de Proceso</t>
  </si>
  <si>
    <t>Cumplimiento en la presentación de informes a entes de Control</t>
  </si>
  <si>
    <t>Total Informes Presentados / Total Informes establecidos</t>
  </si>
  <si>
    <t>Información de los Procesos</t>
  </si>
  <si>
    <t>ALUMBRADO PÚBLICO</t>
  </si>
  <si>
    <t>GESTIÓN JURIDICA</t>
  </si>
  <si>
    <t>GESTIÓN FINANCIERA</t>
  </si>
  <si>
    <t>GESTIÓN HUMANA</t>
  </si>
  <si>
    <t>Comité de Gerencia</t>
  </si>
  <si>
    <t>Cumplimiento Plan de Acción</t>
  </si>
  <si>
    <t>Determinar el grado de cumplimiento del Plan de Acción Institucional</t>
  </si>
  <si>
    <t>Porcentaje de costo de reparación por vehículo</t>
  </si>
  <si>
    <t>Evaluar los mantenimientos del parque automotor del Invama, a través de sus diferentes contratos</t>
  </si>
  <si>
    <t>Costo reparación y mantenimiento por vehículo / costo contrato proveedor</t>
  </si>
  <si>
    <t>Autorizaciones de mantenimiento y sistema de compras e inventarios y contratos por proveedor</t>
  </si>
  <si>
    <t>Profesional Universitario UFA</t>
  </si>
  <si>
    <t>Trimestral</t>
  </si>
  <si>
    <t>Conocer el peso de la actividad de compras en relación con los ingresos de la empresa con el fin de tomar acciones de optimización de las compras y negociación con proveedores</t>
  </si>
  <si>
    <t>Valor compras mes/Ingresos A.P *100</t>
  </si>
  <si>
    <t>Mensual</t>
  </si>
  <si>
    <t>Sistema de compras e inventarios, presupuesto ejecutado Institucional</t>
  </si>
  <si>
    <t>Duración del inventario promedio</t>
  </si>
  <si>
    <t>Controlar los recursos materiales de alumbrado publico, dado los ingresos disponibles, con el fin de establecer las rotaciones de inventario y optimizar espacios físicos</t>
  </si>
  <si>
    <t>Inventario final al período*30 días/Total ingresos Alumbrado Público</t>
  </si>
  <si>
    <t>Medir el impacto de la gestión</t>
  </si>
  <si>
    <t>Encuestas</t>
  </si>
  <si>
    <t>Determinar  si las reparaciones  se  realizan  dentro del  tiempo establecido</t>
  </si>
  <si>
    <t>Sistema  Geolumina</t>
  </si>
  <si>
    <t>( Valor de Correcciones de Gravámenes de Predios/Valor  total de la Distribución) X 100</t>
  </si>
  <si>
    <t>&lt;=5%</t>
  </si>
  <si>
    <t>Trimestral durante el primer año de la Resolución distribuidora</t>
  </si>
  <si>
    <t>Recursos de reposición y derechos de petición</t>
  </si>
  <si>
    <t>Líder Programa Unidad  Técnica</t>
  </si>
  <si>
    <t>NA</t>
  </si>
  <si>
    <t>Porcentaje de avance de la Decretación</t>
  </si>
  <si>
    <t>Medir que la planeación de la decretación se cumpla</t>
  </si>
  <si>
    <t>(# de pasos desarrollados/# total de pasos de la Decretación) x 100</t>
  </si>
  <si>
    <t>Mensual hasta la Factibilidad</t>
  </si>
  <si>
    <t>Proceso</t>
  </si>
  <si>
    <t>Costos Netos de Obra</t>
  </si>
  <si>
    <t>Verificar que la planeación de los imprevistos fueron bien calculados</t>
  </si>
  <si>
    <t>Trimestral durante el tiempo de ejecución de las obras.</t>
  </si>
  <si>
    <t>Contabilidad</t>
  </si>
  <si>
    <t>Contador</t>
  </si>
  <si>
    <t>Interventor  - Líder Programa Unidad  Técnica</t>
  </si>
  <si>
    <t>Estado Financiero Proyecto Ejecutado</t>
  </si>
  <si>
    <t>&lt;=100%</t>
  </si>
  <si>
    <t xml:space="preserve">Liquidación Contable </t>
  </si>
  <si>
    <t>Verificar que las obras se ejecuten con lo recaudado realmente.</t>
  </si>
  <si>
    <t>(Valor total ejecutado del proyecto/Valor total recaudo de la Contribución)X 100</t>
  </si>
  <si>
    <t>Al final del periodo de recaudo</t>
  </si>
  <si>
    <t>Mensual durante la construcción de la obra</t>
  </si>
  <si>
    <t>informe</t>
  </si>
  <si>
    <t xml:space="preserve">Interventor </t>
  </si>
  <si>
    <t>Financiero</t>
  </si>
  <si>
    <t>Razón  corriente</t>
  </si>
  <si>
    <t>Verificar  las  disponibilidades de la  empresa  a corto plazo, para  afrontar sus  compromisos también  a corto plazo</t>
  </si>
  <si>
    <t>Activo Corriente / Pasivo Corriente</t>
  </si>
  <si>
    <t>&gt; 1,5</t>
  </si>
  <si>
    <t>Estados  Financieros</t>
  </si>
  <si>
    <t>Líder Programa Unidad Financiera y Administrativa</t>
  </si>
  <si>
    <t>Solidez</t>
  </si>
  <si>
    <t>Activo total / Pasivo Total</t>
  </si>
  <si>
    <t>&gt;= 1</t>
  </si>
  <si>
    <t>Rendimiento del patrimonio</t>
  </si>
  <si>
    <t>(Excedente neto x 100)/ Patrimonio</t>
  </si>
  <si>
    <t>&gt;=4%</t>
  </si>
  <si>
    <t>Cumplimiento</t>
  </si>
  <si>
    <t>Cumplimiento PAC funcionamiento</t>
  </si>
  <si>
    <t xml:space="preserve">(PAC ejecutado funcionamiento/ PAC proyectado funcionamiento)*100 </t>
  </si>
  <si>
    <t>&gt;=70%</t>
  </si>
  <si>
    <t>Tesorería, Software Presupuesto</t>
  </si>
  <si>
    <t>Tiempo</t>
  </si>
  <si>
    <t>Tiempo promedio de pago</t>
  </si>
  <si>
    <t xml:space="preserve">(∑( Fecha pago-Fecha factura o Acta ))/∑ Número de cuentas canceladas </t>
  </si>
  <si>
    <t>Tesorería, Comprobantes de pago y soportes</t>
  </si>
  <si>
    <t>Líder Programa Unidad Financiera y Administrativa
Técnico Administrativo (Unidad Financiera y Administrativa)</t>
  </si>
  <si>
    <t>Efectividad</t>
  </si>
  <si>
    <t>Liquidación
Correcta
Valorización</t>
  </si>
  <si>
    <t>Determinar el grado de error en la liquidación y generación de facturas</t>
  </si>
  <si>
    <t>1- (Número de predios con errores de liquidación mensual / Número de predios liquidados en el mes)</t>
  </si>
  <si>
    <t>Información Atención Al Cliente</t>
  </si>
  <si>
    <t>Oficina Atención al Cliente</t>
  </si>
  <si>
    <t>Calidad</t>
  </si>
  <si>
    <t>Calidad
Impresión
Facturas
Valorización</t>
  </si>
  <si>
    <t>Cuantificar el grado de calidad en la impresión de las facturas</t>
  </si>
  <si>
    <t>1-  (Número de facturas con errores de impresión / Número de facturas impresas)</t>
  </si>
  <si>
    <t>Satisfacción
Cliente Entrega
Facturas
Valorización</t>
  </si>
  <si>
    <t>Determinar si las facturas se entregan correctamente a los usuarios</t>
  </si>
  <si>
    <t>1-  (Número de reclamos de entrega de facturas / Número de facturas entregadas)</t>
  </si>
  <si>
    <t>Atención Solicitudes</t>
  </si>
  <si>
    <t>Determinar el cubrimiento de atención de las solicitudes de soporte realizadas</t>
  </si>
  <si>
    <t>(Total Solicitudes Atendidas / Total Solicitudes) X 100</t>
  </si>
  <si>
    <t>Sistema Servitec</t>
  </si>
  <si>
    <t>Técnico Administrativo Sistemas</t>
  </si>
  <si>
    <t>Oportunidad del Servicio</t>
  </si>
  <si>
    <t>(Cantidad de solicitudes realizadas en menos de cuatro horas / Cantidad de solicitudes realizadas) X 100</t>
  </si>
  <si>
    <t>Satisfacción Cliente</t>
  </si>
  <si>
    <t>Medir la calidad en la atención de requerimientos de soporte tecnológico solicitado por el usuario</t>
  </si>
  <si>
    <t>Disponibilidad del equipo</t>
  </si>
  <si>
    <t>Determinar la Disponibilidad de los equipos de computo</t>
  </si>
  <si>
    <t>(Tiempo Disponible 180 horas laborables) - Tiempo fuera de servicio / (Tiempo disponible 180 horas laborables) * 100</t>
  </si>
  <si>
    <t>Oportunidad del servicio zona  rural</t>
  </si>
  <si>
    <t>Producto no  Conforme</t>
  </si>
  <si>
    <t>Denuncias tipo Producto No Conforme / Total reparaciones realizadas)X100</t>
  </si>
  <si>
    <t>(# de proyectos   ejecutados  en la vigencia/ # de proyectos programados en la vigencia) X 100</t>
  </si>
  <si>
    <t>Eficiencia   Financiera</t>
  </si>
  <si>
    <t>Software PQR</t>
  </si>
  <si>
    <t>Cumplimiento programa Capacitación.</t>
  </si>
  <si>
    <t>Proceso Gestión Humana</t>
  </si>
  <si>
    <t>Asesor Gestión Humana</t>
  </si>
  <si>
    <t>Población cubierta con la capacitación.</t>
  </si>
  <si>
    <t>Nivel de  efectividad de la capacitación.</t>
  </si>
  <si>
    <t>Determinar  la  efectividad de las capacitaciones realizadas en la entidad.</t>
  </si>
  <si>
    <t>Participación de los funcionarios de cada área en la formulación de los proyectos de aprendizaje</t>
  </si>
  <si>
    <t xml:space="preserve">Garantizar  el grado de participación de los funcionarios de cada área en la formulación de los proyectos de aprendizaje </t>
  </si>
  <si>
    <t>Determinar  si las reparaciones  se  realizan  dentro del  tiempo meta establecido</t>
  </si>
  <si>
    <t>Unidad  Técnica</t>
  </si>
  <si>
    <t xml:space="preserve"> Líder de Proyecto Alumbrado Público</t>
  </si>
  <si>
    <t>Controlar  que  los productos no  conformes no  superen la  meta  establecida</t>
  </si>
  <si>
    <t>Líder Programa Unidad Técnica</t>
  </si>
  <si>
    <t>Determinar la  eficiencia  en el uso de los  recursos  proyectados en la vigencia</t>
  </si>
  <si>
    <t>Oportunidad del servicio zona  urbano</t>
  </si>
  <si>
    <t>Gestión Atención al Cliente</t>
  </si>
  <si>
    <t>Verificar que se de respuesta al total de las solicitudes recibidas</t>
  </si>
  <si>
    <t>( # de Solicitudes Respondidas/ # total de  Solicitudes Recibidas) X 100</t>
  </si>
  <si>
    <t>Aplicativos Admiarchi, Geolúmina y PQRS</t>
  </si>
  <si>
    <t>Oportunidad de respuesta</t>
  </si>
  <si>
    <t>Medir la efectividad de la gestión</t>
  </si>
  <si>
    <t>((# total de respuestas emitidas - # de respuestas no oportunas) / # total de respuestas emitidas) x 100</t>
  </si>
  <si>
    <t>&gt;=90%</t>
  </si>
  <si>
    <t>Respuestas emitidas</t>
  </si>
  <si>
    <t>Reclamos</t>
  </si>
  <si>
    <t>( # de Reclamaciones Recibidas/ # total de  Solicitudes Recibidas) X 100</t>
  </si>
  <si>
    <t>Reclamos de facturación, reclamos del servicio, recursos de reposición</t>
  </si>
  <si>
    <t>Oportunidad de los reclamos</t>
  </si>
  <si>
    <t>((# total de reclamos recibidos - # de reclamos no oportunos) / # total de reclamos recibidos) x 100</t>
  </si>
  <si>
    <t>Satisfacción del cliente</t>
  </si>
  <si>
    <t>Medir la satisfacción del cliente con la gestión de la entidad</t>
  </si>
  <si>
    <t>&lt;=8%</t>
  </si>
  <si>
    <t>Eficiencia</t>
  </si>
  <si>
    <t>Anual</t>
  </si>
  <si>
    <t>&gt;=4</t>
  </si>
  <si>
    <t>Compromisos Cumplidos del Plan de Acción/ Total Compromisos Adquiridos en el Plan de Acción</t>
  </si>
  <si>
    <t>Determinar el cumplimento del programa de auditorias</t>
  </si>
  <si>
    <t>(Total auditorias ejecutadas) /       (total auditorias programadas) x 100</t>
  </si>
  <si>
    <t xml:space="preserve">Determinar el grado de  implementación de los aspectos por mejorar  generados en auditorias. </t>
  </si>
  <si>
    <t>Determinar el cumplimiento de la presentación de informes a los diferentes órganos de Control</t>
  </si>
  <si>
    <t>(# de reparaciones realizadas en 6 días / # de reparaciones realizadas en el mes) X 100</t>
  </si>
  <si>
    <t>(# de reparaciones realizadas en 3 días / # de reparaciones realizadas en el mes) X 100</t>
  </si>
  <si>
    <t>Ejecución  Física</t>
  </si>
  <si>
    <t>Cumplimiento de los proyectos  planteados  en el plan de  acción de la  vigencia</t>
  </si>
  <si>
    <t>Plan  de  Acción</t>
  </si>
  <si>
    <t>( Inversión  de los proyectos   ejecutados  en la vigencia/  inversión de los proyectos programados en la vigencia) X 100</t>
  </si>
  <si>
    <t>Corrección de Gravámenes expresado en valores</t>
  </si>
  <si>
    <t>Medir que los presupuestos se están ejecutando de acuerdo a lo planeado.</t>
  </si>
  <si>
    <t>Conocer la solidez de la  Entidad  estableciendo la capacidad para operar en el cierto mediano y largo plazo</t>
  </si>
  <si>
    <t>Conocer  la utilidad generada por la entidad con respecto al patrimonio utilizado para la obtención de la misma</t>
  </si>
  <si>
    <t>Verificar el cumplimiento al PAC del funcionamiento aprobado</t>
  </si>
  <si>
    <t>Técnico Administrativo (Tesorería)</t>
  </si>
  <si>
    <t>Determinar la duración promedio de los pagos para establecer metas de mejoramiento, control sobre la ejecución del proceso por cada pago realizado, optimizando la intención a los usuarios</t>
  </si>
  <si>
    <t>(Cantidad de solicitudes calificadas como Buenas)  / Cantidad de calificaciones recibidas) X 100</t>
  </si>
  <si>
    <t>Determinar  el porcentaje de la población cubierta con la capacitación.</t>
  </si>
  <si>
    <t>(Número de funcionarios del área que integran equipos/No de funcionarios del área ) x 100</t>
  </si>
  <si>
    <t>Peso de la actividad en compras en relación con los ingresos de alumbrado público.</t>
  </si>
  <si>
    <t>Conocer  el cumplimiento de la ejecución del Plan Institucional de Capacitación (PIC) de la entidad.</t>
  </si>
  <si>
    <t>RESULTADO</t>
  </si>
  <si>
    <t>Índice de Frecuencia de Accidentes de Trabajo con Incapacidad</t>
  </si>
  <si>
    <t>Identificar estrategias que permitan eliminar el riesgo.</t>
  </si>
  <si>
    <t>IFIAT= (N° DE A.T EN EL AÑO CON INCAPACIDAD / N° HHT AÑO)*K</t>
  </si>
  <si>
    <t>SG-SST</t>
  </si>
  <si>
    <t>Índice de Severidad de Accidentes de Trabajo</t>
  </si>
  <si>
    <t>Aplicar sistemáticamente el programa del SST, buscando compromiso del funcionario y la organización, para disminuir el riesgo</t>
  </si>
  <si>
    <t>ISAT= (N° DIAS PERDIDOS Y CARGADOS POR A.T AÑO / N° HHT AÑO)*K</t>
  </si>
  <si>
    <t>Índice de Lesiones Incapacitantes por A.T</t>
  </si>
  <si>
    <t>Evaluar y analizar los accidentes laborales  para ajustar los planes de acción enfocados a minimizar los riesgos.</t>
  </si>
  <si>
    <t>ESTRUCTURA</t>
  </si>
  <si>
    <t>Capacitación en SST</t>
  </si>
  <si>
    <t>Relacionar las Áreas con Plan de capacitación anual en SST, para su respectivo  control</t>
  </si>
  <si>
    <t>N° de Áreas con plan de capacitación anual en SST/Total de áreas</t>
  </si>
  <si>
    <t xml:space="preserve">PROCESO </t>
  </si>
  <si>
    <t>Ejecución del plan de trabajo</t>
  </si>
  <si>
    <t xml:space="preserve">Reducir los factores de riesgo ocupacionales que afecten la salud del funcionario </t>
  </si>
  <si>
    <t xml:space="preserve">Plan anual de trabajo del SST  </t>
  </si>
  <si>
    <t>Describa aquí sus propuestas concretas para mantener o mejorar el resultado positivo o negativo</t>
  </si>
  <si>
    <r>
      <t>ILIAT=</t>
    </r>
    <r>
      <rPr>
        <u/>
        <sz val="20"/>
        <rFont val="Myriad Pro"/>
        <family val="2"/>
      </rPr>
      <t>IFIAT *ISAT</t>
    </r>
    <r>
      <rPr>
        <sz val="20"/>
        <rFont val="Myriad Pro"/>
        <family val="2"/>
      </rPr>
      <t xml:space="preserve">                                                                                                                                  1000</t>
    </r>
  </si>
  <si>
    <t>Eficacia</t>
  </si>
  <si>
    <t>N° de Actividades desarrolladas en el periodo en el plan/nro. De actividades propuestas en el periodo en el plan de trabajo</t>
  </si>
  <si>
    <t>(# de personas satisfechas / # total de personas encuestadas) x 100</t>
  </si>
  <si>
    <t>Describa aquí concretamente las causa de "cumplimiento" o "no cumplimiento" de la meta para el periodo analizado y de acuerdo a la frecuencia definida</t>
  </si>
  <si>
    <t>(Total proyectos de aprendizaje  ejecutados) / ( total proyectos aprendizajes  programados) x 100</t>
  </si>
  <si>
    <t>(Total funcionarios formados) / ( total funcionarios a formar) x 100</t>
  </si>
  <si>
    <t>Cumplimiento plazo del proyecto</t>
  </si>
  <si>
    <t>Verificar que el proyecto se ajuste a los presupuestos previamente establecidos</t>
  </si>
  <si>
    <t>Ventanilla oportunos</t>
  </si>
  <si>
    <t>pqr oportunos</t>
  </si>
  <si>
    <t>total pqr</t>
  </si>
  <si>
    <t>total ventanilla</t>
  </si>
  <si>
    <t>*</t>
  </si>
  <si>
    <t>4 correspondientes a la Unidad Técnica</t>
  </si>
  <si>
    <t>Tienen respuesta, pero fuera del tiempo límite</t>
  </si>
  <si>
    <t>total reclamos</t>
  </si>
  <si>
    <t>total reclamos oportunos</t>
  </si>
  <si>
    <t xml:space="preserve">4 reclamos no fueron respondidos oportunamente: </t>
  </si>
  <si>
    <t>del área de compras</t>
  </si>
  <si>
    <t>&lt;=10</t>
  </si>
  <si>
    <t xml:space="preserve">Seguimiento
Corte: </t>
  </si>
  <si>
    <t>N/A</t>
  </si>
  <si>
    <t>Seguir vinculando a todo el personal a los proyectos de aprendizaje  solicitados a Gestión Humana , teniendo en cuenta el perfil de los cargos y las competencias a desarrollar de acuerdo a los niveles y necesidades.</t>
  </si>
  <si>
    <t>Las capacitaciones realizadas generan impacto en los procesos</t>
  </si>
  <si>
    <t xml:space="preserve">Los funcionarios deal Invama fueron incluidos en los proyectos de aprendizaje y respondieron a las inscripciones de las capacitaciones programadas </t>
  </si>
  <si>
    <t>Mantener la inclusión de todo el personal en los proyectos de aprendizaje.</t>
  </si>
  <si>
    <t>En lo que va corrido del año no se han registrado accidentes laborales</t>
  </si>
  <si>
    <t>En el años 2015 se registró un accidente laboral con incapacidad hasta la fecha el cual continúa afectando el indicador.</t>
  </si>
  <si>
    <t>Se elaboró un plan a nivel correctivo y preventivo, al cual se le realizó seguimiento por parte de la ARL</t>
  </si>
  <si>
    <t>De las 27 capacitaciones programadas, en el mes de octubre se habían realizado 34. Superando la meta establecida</t>
  </si>
  <si>
    <t>Realizar seguimiento a los proyectos de aprendizaje que son solicitados a Gestión Humana</t>
  </si>
  <si>
    <t>Todos los funcionarios fueron vinculados a los Proyectos de Aprendizaje , solicitados por cada unidad</t>
  </si>
  <si>
    <t>Se realizó una mejora al proceso para la medición del impacto , logrando así la efectividad  en las capacitaciones realizadas.</t>
  </si>
  <si>
    <t>Seguir realizando las actividades programadas en el plan SGSST , con el fin de prevenir accidentes e incidentes laborales.</t>
  </si>
  <si>
    <t>En lo que va corrido del año 2016 no se han registrado accidentes laborales</t>
  </si>
  <si>
    <t>Todas las áreas del Invama están vinculadas al plan de capacitación de la entidad</t>
  </si>
  <si>
    <t>Realizar seguimeinto al plan de capacitción en lo relacionado al SGSST</t>
  </si>
  <si>
    <t>Con relación a las actividades propuestas en el plan de capacitación relacionadas con el SGSST se desarrollaron en un 100%</t>
  </si>
  <si>
    <t>La programación de las actividades del SGSST se programan de acuerdo a la matriz de riesgos del Instituto</t>
  </si>
  <si>
    <t>Se ha dado cumplimiento a las metas establecidas</t>
  </si>
  <si>
    <t>Conservar las labores actuales de control y seguimiento</t>
  </si>
  <si>
    <t xml:space="preserve">Se han definido inconsistencias en las clasificaciones establecidas para los diferentes documentos. Falta de conciencia de los funcionarios para dar respuesta efectiva. Acumulacon de trabajo que impide cumplir los tiempos de respuesta. falta de planificacion  en los procesos para ser mas eficazes.  </t>
  </si>
  <si>
    <t>conservar las labores actuales de control y seguimiento, para cumplir las metas establecidas como lo muestra el ultimo semestre.</t>
  </si>
  <si>
    <t xml:space="preserve">En algunos meses del año se incremento la meta establecida debido al factor climatico y problemas vehiculares, Y en los otros meses se ha cumplido la meta establecida.  </t>
  </si>
  <si>
    <t>Consevar las labores actuales de control y seguimiento que se hizo en los meses en que se cumplio la meta. Establecer los tiempos de ejecucion  a los electricistas. El factor climatico impide en ocaciones cumplir la meta.</t>
  </si>
  <si>
    <t>Falta seguimiento y control</t>
  </si>
  <si>
    <t xml:space="preserve">Realizar seguimiento y control mas efectivo por parte de servicio al cliente.  Que el personal operativo atienda los reclamos antes de dos dias posterior a su generacion. Generar canales de comunicación mas eficazes con los funcionarios que dan respuesta. </t>
  </si>
  <si>
    <t>Se ha cumplido la meta</t>
  </si>
  <si>
    <t>Continuar con las actividades  de seguimiento y control actuales y reforzar la parte operativa y administrativa para conservar los indicadores altos.</t>
  </si>
  <si>
    <t>Total capacitaciones que generen impacto / Total  de capacitaciones evaluadas) x 100</t>
  </si>
  <si>
    <t>Verificar que el proyecto se ejecute en el tiempo previamente establecido.</t>
  </si>
  <si>
    <t>(Tiempo de ejecución del proyecto/tiempo planeado)X100</t>
  </si>
  <si>
    <t>Trimestralmente durante la ejecución del proyecto</t>
  </si>
  <si>
    <t>Unidad Técnica</t>
  </si>
  <si>
    <t>(Presupuesto Ejecutado/Presupuesto total del Proyecto)X 100</t>
  </si>
  <si>
    <t>Avance de la obra en tiempo</t>
  </si>
  <si>
    <t>(Tiempo de ejecución/tiempo Programado por contratista)X100</t>
  </si>
  <si>
    <t>Avance de la obra en recursos</t>
  </si>
  <si>
    <t>(Presupuesto Ejecutado/Presupuesto de la obra)X 100</t>
  </si>
  <si>
    <t>31.3%</t>
  </si>
  <si>
    <t>Análisis Desempeño de los Procesos
Indicadores Procesos
Año 2017 y 2018</t>
  </si>
  <si>
    <t>PROYECTOS DE VALORIZACIÓN</t>
  </si>
  <si>
    <t>SUBPROCESO</t>
  </si>
  <si>
    <t>GESTIÓN DE LA INFRAESTRUCTURA</t>
  </si>
  <si>
    <t>Administración de Bienes y Servicios</t>
  </si>
  <si>
    <t>GESTIÓN DE LA COMUNIDAD</t>
  </si>
  <si>
    <t>Gestión Tecnológica</t>
  </si>
  <si>
    <t>Atención al Cliente</t>
  </si>
  <si>
    <t>Verificar que la obra se esta ejecutando en el tiempo de acuerdo a lo planeado</t>
  </si>
  <si>
    <r>
      <t xml:space="preserve">Seguir realizando las actividades programadas en el plan SGSST , </t>
    </r>
    <r>
      <rPr>
        <sz val="18"/>
        <rFont val="Myriad Pro"/>
        <family val="2"/>
      </rPr>
      <t>con el fin de prevenir accidentes e incidentes laborales.</t>
    </r>
  </si>
  <si>
    <t>Resultados de la Representación Judicial en atención de demandas recibidas</t>
  </si>
  <si>
    <t>Evaluar el éxito de la atención de procesos en contra de INVAMA</t>
  </si>
  <si>
    <t># Procesos Ganados / # Demandas Recibidas</t>
  </si>
  <si>
    <t>Evaluar el éxito de la asesoría, acompañamiento, apoyo y control jurídico de la contratación en INVAMA</t>
  </si>
  <si>
    <t># Contratos con hallazgos / # Contratos revisados</t>
  </si>
  <si>
    <t>Hallazgos de entes de control externo, en procesos de contratación</t>
  </si>
  <si>
    <t>Hallazgos de entes de control interno, en procesos de contratación</t>
  </si>
  <si>
    <t>Resultados de la Representación Judicial, en atención de tutelas recibidas</t>
  </si>
  <si>
    <t># Tutelas con fallo absolutorio / # Tutelas Atendidas</t>
  </si>
  <si>
    <t>Oportunidad de respuesta en Derechos de Petición Recibidos</t>
  </si>
  <si>
    <t>Evaluar la oportunidad de respuesta</t>
  </si>
  <si>
    <t>Días promediod de respuesta / Dias legales de plazo</t>
  </si>
  <si>
    <t>&lt;=1</t>
  </si>
  <si>
    <t>Oportunidad en la respuesta de los conceptos jurídicos</t>
  </si>
  <si>
    <t>Tramitar en forma oportuna, el 100% de las solicitudes recibidas en la Oficina Jurídica</t>
  </si>
  <si>
    <t># Conceptos Jurídicos tramitados / # Solicitudes de conceptos</t>
  </si>
  <si>
    <t>(Gastos ejecutados por proyecto/ Gastos presupuestados por proyecto) x 100</t>
  </si>
  <si>
    <t>OBSERVACIONES</t>
  </si>
  <si>
    <t>Se prsentaron inconvenientes con la temporada invernal, compra de materiales y carros canasta</t>
  </si>
  <si>
    <t>Se viene realizando las auditorias de acuerdo al PAAI</t>
  </si>
  <si>
    <t>Los procesos a los cuales se les ha realizado auditorías han implementado acciones de mejora a sus procesos.</t>
  </si>
  <si>
    <t>Se han presentado los diferentes informes que la oficina de control interno debe realizar, según la normatividad que le aplica.</t>
  </si>
  <si>
    <t>El plan de capacitación se construyó con base en las necesidades identificadas por área</t>
  </si>
  <si>
    <t xml:space="preserve">A junio de 2018 no se han presentado accidentes de trabajo con incapacidad </t>
  </si>
  <si>
    <t>No se ha podido dar un cumplimiento del 100% durante el primer semestre del plan de capacitación  por áreas debido a que se ha tenido que reprogramar agendas con la ARL</t>
  </si>
  <si>
    <t>LOS PROCESOS JUDICIALES SE ENCUENTRAN EN TRAMITE Y NO HA EXISTIDO UN FALLO DEFINITIVO HASTA LA FECHA</t>
  </si>
  <si>
    <t xml:space="preserve">SE EVIDENCIA LA RESPUESTA EN EL TERMINO DE LAS SOLICITUDES QUE ENTRAN AL AREA JURIDICA </t>
  </si>
  <si>
    <t>Se alcanzó la meta del proceso de acuerdo al cronograma de tareas desde el área de Sistemas</t>
  </si>
  <si>
    <t>Se alcanzó la meta del proceso de acuerdo a los mantenimientos planeados desde el área de Sistemas</t>
  </si>
  <si>
    <t>Se alcanzó la meta del proceso teniendo en cuenta la atención efectiva</t>
  </si>
  <si>
    <t>Se alcanzó la meta del proceso cumpliendo cronogramas de trabajo</t>
  </si>
  <si>
    <t xml:space="preserve">Se tomacomo base las devoluciones por facturacion- y los reclamos </t>
  </si>
  <si>
    <t>Se ha tomado como ase de calculo las devoluciones por facturacion para el analisis y gestión posterior de entrega</t>
  </si>
  <si>
    <t>Niveles por debajo de acuerdo a parametro - por compras definidas en A.P.</t>
  </si>
  <si>
    <t>Se manteniene los nivles para compra de acuerdo a stokcs de inventarios</t>
  </si>
  <si>
    <t>Por rotacion de inventaruios se mantienen los stocks de inventarios</t>
  </si>
  <si>
    <t>Se tiene pendientes los estudios de valorización para los tres proyectos nuevos</t>
  </si>
  <si>
    <t>Según informe de interventoria. El contrato fue prorrogado hasta diciembre 31 de 2018</t>
  </si>
  <si>
    <t>Según informe de interventoria.</t>
  </si>
  <si>
    <t>No se cumple la meta, falta cultura y compromiso de los funcionarios que deben dar respueta para ser mas eficaces</t>
  </si>
  <si>
    <t>En el cierre de mes se tienen solicitudes que pasan al siguiente mes, sin respuesta, pero dentro de los tiempos permitidos.</t>
  </si>
  <si>
    <t>Se han definido inconsistencias en las clasificaciones establecidas para los diferentes documentos. Falta de conciencia de los funcionarios para dar respuesta efectiva. Acumulacon de trabajo que impide cumplir los tiempos de respuesta.</t>
  </si>
  <si>
    <t xml:space="preserve">Se cumple la meta, conservar las labores actuales de control y seguimiento </t>
  </si>
  <si>
    <t>No se cumple la meta se debe Revisar periodicamente los correos enviados por el profesional de atencion al cliente para ser mas eficaces en los tiempos de respuesta</t>
  </si>
  <si>
    <t>Falta de vehiculos y personal para atender los reclamos</t>
  </si>
  <si>
    <t>Temporada invernal, falta de material</t>
  </si>
  <si>
    <t>Acumulacion de solicitudes, falta de materiales</t>
  </si>
  <si>
    <t>Fuerte inviierno y carro canasta</t>
  </si>
  <si>
    <t>Temporada invernal intensa</t>
  </si>
  <si>
    <t>Falta de materiales, principalmente luminarias y postes</t>
  </si>
  <si>
    <t>Falta de carros canastas</t>
  </si>
  <si>
    <t>Acumulacion de denuncias</t>
  </si>
  <si>
    <t xml:space="preserve">Se realiza encusta  con un nivel de satisfaccion del 90% </t>
  </si>
  <si>
    <t>temporanda de lluvias</t>
  </si>
  <si>
    <t>regresaron las luuvias</t>
  </si>
  <si>
    <t>Se realiza un seguimiento continuo para alcanzar la meta</t>
  </si>
  <si>
    <t>se han adelantado instalaciones importantes en la zona urbana y rural</t>
  </si>
  <si>
    <t>conforme a los stcks de inventarios</t>
  </si>
  <si>
    <t xml:space="preserve">Rotación de inventarios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</si>
</sst>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_ &quot;$&quot;\ * #,##0.00_ ;_ &quot;$&quot;\ * \-#,##0.00_ ;_ &quot;$&quot;\ * &quot;-&quot;??_ ;_ @_ "/>
    <numFmt numFmtId="166" formatCode="_ * #,##0.00_ ;_ * \-#,##0.00_ ;_ * &quot;-&quot;??_ ;_ @_ "/>
    <numFmt numFmtId="167" formatCode="_ * #,##0.0_ ;_ * \-#,##0.0_ ;_ * &quot;-&quot;??_ ;_ @_ "/>
    <numFmt numFmtId="168" formatCode="0.0"/>
    <numFmt numFmtId="169" formatCode="0.000"/>
  </numFmts>
  <fonts count="31" x14ac:knownFonts="1">
    <font>
      <sz val="11"/>
      <color theme="1"/>
      <name val="Calibri"/>
      <family val="2"/>
      <scheme val="minor"/>
    </font>
    <font>
      <sz val="11"/>
      <color theme="1"/>
      <name val="Calibri"/>
      <family val="2"/>
      <scheme val="minor"/>
    </font>
    <font>
      <sz val="20"/>
      <color theme="1"/>
      <name val="Myriad Pro"/>
      <family val="2"/>
    </font>
    <font>
      <b/>
      <sz val="20"/>
      <color theme="1"/>
      <name val="Myriad Pro"/>
      <family val="2"/>
    </font>
    <font>
      <sz val="20"/>
      <name val="Myriad Pro"/>
      <family val="2"/>
    </font>
    <font>
      <sz val="12"/>
      <color indexed="81"/>
      <name val="Tahoma"/>
      <family val="2"/>
    </font>
    <font>
      <b/>
      <sz val="16"/>
      <color indexed="81"/>
      <name val="Tahoma"/>
      <family val="2"/>
    </font>
    <font>
      <sz val="10"/>
      <name val="Arial"/>
      <family val="2"/>
    </font>
    <font>
      <sz val="11"/>
      <color indexed="8"/>
      <name val="Calibri"/>
      <family val="2"/>
    </font>
    <font>
      <b/>
      <sz val="22"/>
      <color rgb="FF000000"/>
      <name val="Myriad Pro"/>
      <family val="2"/>
    </font>
    <font>
      <b/>
      <sz val="24"/>
      <name val="Myriad Pro"/>
      <family val="2"/>
    </font>
    <font>
      <b/>
      <sz val="22"/>
      <name val="Myriad Pro"/>
      <family val="2"/>
    </font>
    <font>
      <b/>
      <sz val="20"/>
      <name val="Myriad Pro"/>
      <family val="2"/>
    </font>
    <font>
      <b/>
      <sz val="20"/>
      <color rgb="FFC00000"/>
      <name val="Myriad Pro"/>
      <family val="2"/>
    </font>
    <font>
      <u/>
      <sz val="20"/>
      <name val="Myriad Pro"/>
      <family val="2"/>
    </font>
    <font>
      <b/>
      <sz val="36"/>
      <color rgb="FF000000"/>
      <name val="Myriad Pro"/>
      <family val="2"/>
    </font>
    <font>
      <b/>
      <sz val="26"/>
      <name val="Myriad Pro"/>
      <family val="2"/>
    </font>
    <font>
      <b/>
      <sz val="8"/>
      <color indexed="81"/>
      <name val="Tahoma"/>
      <family val="2"/>
    </font>
    <font>
      <b/>
      <sz val="14"/>
      <color indexed="81"/>
      <name val="Tahoma"/>
      <family val="2"/>
    </font>
    <font>
      <b/>
      <sz val="12"/>
      <color indexed="81"/>
      <name val="Tahoma"/>
      <family val="2"/>
    </font>
    <font>
      <sz val="11"/>
      <color rgb="FFFF0000"/>
      <name val="Calibri"/>
      <family val="2"/>
      <scheme val="minor"/>
    </font>
    <font>
      <b/>
      <sz val="18"/>
      <color indexed="81"/>
      <name val="Tahoma"/>
      <family val="2"/>
    </font>
    <font>
      <sz val="20"/>
      <color theme="1"/>
      <name val="Calibri"/>
      <family val="2"/>
      <scheme val="minor"/>
    </font>
    <font>
      <b/>
      <sz val="20"/>
      <color rgb="FFFF0000"/>
      <name val="Myriad Pro"/>
      <family val="2"/>
    </font>
    <font>
      <b/>
      <sz val="16"/>
      <color rgb="FFFF0000"/>
      <name val="Calibri"/>
      <family val="2"/>
      <scheme val="minor"/>
    </font>
    <font>
      <sz val="10"/>
      <name val="Arial"/>
      <family val="2"/>
    </font>
    <font>
      <sz val="18"/>
      <name val="Myriad Pro"/>
      <family val="2"/>
    </font>
    <font>
      <sz val="20"/>
      <name val="Myriad Pro"/>
      <family val="2"/>
    </font>
    <font>
      <sz val="20"/>
      <name val="Myriad Pro"/>
    </font>
    <font>
      <sz val="20"/>
      <name val="Arial"/>
      <family val="2"/>
    </font>
    <font>
      <b/>
      <sz val="20"/>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2">
    <xf numFmtId="0" fontId="0" fillId="0" borderId="0"/>
    <xf numFmtId="9" fontId="1" fillId="0" borderId="0" applyFont="0" applyFill="0" applyBorder="0" applyAlignment="0" applyProtection="0"/>
    <xf numFmtId="0" fontId="7" fillId="0" borderId="0"/>
    <xf numFmtId="0" fontId="8" fillId="0" borderId="0"/>
    <xf numFmtId="0" fontId="25" fillId="0" borderId="0"/>
    <xf numFmtId="166" fontId="25" fillId="0" borderId="0" applyFont="0" applyFill="0" applyBorder="0" applyAlignment="0" applyProtection="0"/>
    <xf numFmtId="165" fontId="25" fillId="0" borderId="0" applyFont="0" applyFill="0" applyBorder="0" applyAlignment="0" applyProtection="0"/>
    <xf numFmtId="9" fontId="25" fillId="0" borderId="0" applyFont="0" applyFill="0" applyBorder="0" applyAlignment="0" applyProtection="0"/>
    <xf numFmtId="0" fontId="7" fillId="0" borderId="0"/>
    <xf numFmtId="166"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cellStyleXfs>
  <cellXfs count="122">
    <xf numFmtId="0" fontId="0" fillId="0" borderId="0" xfId="0"/>
    <xf numFmtId="0" fontId="2" fillId="0" borderId="0" xfId="0" applyFont="1" applyAlignment="1">
      <alignment horizontal="center" vertical="center"/>
    </xf>
    <xf numFmtId="9" fontId="3" fillId="2" borderId="1" xfId="1" applyNumberFormat="1" applyFont="1" applyFill="1" applyBorder="1" applyAlignment="1">
      <alignment horizontal="center" vertical="center"/>
    </xf>
    <xf numFmtId="0" fontId="4"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2" fillId="0" borderId="0" xfId="0" applyFont="1" applyBorder="1" applyAlignment="1">
      <alignment horizontal="center" vertical="center"/>
    </xf>
    <xf numFmtId="9" fontId="4" fillId="4" borderId="1" xfId="0" applyNumberFormat="1" applyFont="1" applyFill="1" applyBorder="1" applyAlignment="1">
      <alignment horizontal="center" vertical="center" wrapText="1"/>
    </xf>
    <xf numFmtId="9" fontId="4" fillId="4" borderId="1" xfId="1" applyFont="1" applyFill="1" applyBorder="1" applyAlignment="1">
      <alignment horizontal="center" vertical="center" wrapText="1"/>
    </xf>
    <xf numFmtId="9" fontId="4" fillId="4" borderId="1" xfId="0" applyNumberFormat="1" applyFont="1" applyFill="1" applyBorder="1" applyAlignment="1">
      <alignment horizontal="center" vertical="center"/>
    </xf>
    <xf numFmtId="0" fontId="4" fillId="4" borderId="1" xfId="2" applyFont="1" applyFill="1" applyBorder="1" applyAlignment="1">
      <alignment horizontal="center" vertical="center" wrapText="1"/>
    </xf>
    <xf numFmtId="9" fontId="4" fillId="4" borderId="1" xfId="2" applyNumberFormat="1" applyFont="1" applyFill="1" applyBorder="1" applyAlignment="1" applyProtection="1">
      <alignment horizontal="center" vertical="center" wrapText="1"/>
    </xf>
    <xf numFmtId="9" fontId="4" fillId="4" borderId="1" xfId="2" applyNumberFormat="1" applyFont="1" applyFill="1" applyBorder="1" applyAlignment="1">
      <alignment horizontal="center" vertical="center"/>
    </xf>
    <xf numFmtId="0" fontId="4" fillId="4" borderId="1" xfId="2" applyFont="1" applyFill="1" applyBorder="1" applyAlignment="1" applyProtection="1">
      <alignment horizontal="center" vertical="center" wrapText="1"/>
    </xf>
    <xf numFmtId="0" fontId="4" fillId="4" borderId="1" xfId="3"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applyFill="1" applyBorder="1" applyAlignment="1">
      <alignment horizontal="center" vertical="center"/>
    </xf>
    <xf numFmtId="9" fontId="3" fillId="0" borderId="0" xfId="1" applyNumberFormat="1" applyFont="1" applyFill="1" applyBorder="1" applyAlignment="1">
      <alignment horizontal="center" vertical="center"/>
    </xf>
    <xf numFmtId="0" fontId="22" fillId="0" borderId="0" xfId="0" applyFont="1"/>
    <xf numFmtId="0" fontId="22" fillId="0" borderId="0" xfId="0" applyFont="1" applyAlignment="1">
      <alignment horizontal="center" wrapText="1"/>
    </xf>
    <xf numFmtId="9" fontId="23" fillId="2" borderId="1" xfId="1" applyNumberFormat="1" applyFont="1" applyFill="1" applyBorder="1" applyAlignment="1">
      <alignment horizontal="center" vertical="center"/>
    </xf>
    <xf numFmtId="0" fontId="24" fillId="0" borderId="0" xfId="0" applyFont="1" applyAlignment="1">
      <alignment horizontal="center"/>
    </xf>
    <xf numFmtId="0" fontId="22" fillId="0" borderId="1" xfId="0" applyFont="1" applyFill="1" applyBorder="1" applyAlignment="1">
      <alignment horizontal="center" wrapText="1"/>
    </xf>
    <xf numFmtId="0" fontId="20" fillId="0" borderId="0" xfId="0" applyFont="1" applyAlignment="1">
      <alignment horizontal="left"/>
    </xf>
    <xf numFmtId="17" fontId="22" fillId="0" borderId="1" xfId="0" applyNumberFormat="1" applyFont="1" applyBorder="1"/>
    <xf numFmtId="17" fontId="22" fillId="0" borderId="1" xfId="0" applyNumberFormat="1" applyFont="1" applyBorder="1" applyAlignment="1">
      <alignment horizontal="center"/>
    </xf>
    <xf numFmtId="0" fontId="20" fillId="0" borderId="0" xfId="0" applyFont="1" applyAlignment="1">
      <alignment wrapText="1"/>
    </xf>
    <xf numFmtId="0" fontId="20" fillId="0" borderId="0" xfId="0" applyFont="1" applyAlignment="1">
      <alignment horizontal="left" wrapText="1"/>
    </xf>
    <xf numFmtId="9" fontId="3" fillId="3" borderId="1" xfId="1" applyNumberFormat="1" applyFont="1" applyFill="1" applyBorder="1" applyAlignment="1">
      <alignment horizontal="center" vertical="center"/>
    </xf>
    <xf numFmtId="9" fontId="23" fillId="3" borderId="1" xfId="1" applyNumberFormat="1" applyFont="1" applyFill="1" applyBorder="1" applyAlignment="1">
      <alignment horizontal="center" vertical="center"/>
    </xf>
    <xf numFmtId="0" fontId="11" fillId="0" borderId="0" xfId="0" applyFont="1" applyBorder="1" applyAlignment="1">
      <alignment horizontal="center" vertical="center"/>
    </xf>
    <xf numFmtId="0" fontId="13" fillId="0" borderId="0" xfId="0" applyFont="1" applyBorder="1" applyAlignment="1">
      <alignment horizontal="center" vertical="center"/>
    </xf>
    <xf numFmtId="9" fontId="12"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9" fontId="4" fillId="0" borderId="1" xfId="1" applyFont="1" applyFill="1" applyBorder="1" applyAlignment="1">
      <alignment horizontal="center" vertical="center"/>
    </xf>
    <xf numFmtId="0" fontId="4" fillId="0" borderId="1" xfId="0" applyFont="1" applyFill="1" applyBorder="1" applyAlignment="1">
      <alignment horizontal="center" vertical="center"/>
    </xf>
    <xf numFmtId="9" fontId="12" fillId="0" borderId="1" xfId="1" applyNumberFormat="1" applyFont="1" applyFill="1" applyBorder="1" applyAlignment="1">
      <alignment horizontal="center" vertical="center"/>
    </xf>
    <xf numFmtId="9" fontId="12" fillId="0" borderId="1" xfId="1" applyFont="1" applyFill="1" applyBorder="1" applyAlignment="1">
      <alignment horizontal="center" vertical="center"/>
    </xf>
    <xf numFmtId="0" fontId="12" fillId="0" borderId="1" xfId="0" applyFont="1" applyFill="1" applyBorder="1" applyAlignment="1">
      <alignment horizontal="center" vertical="center"/>
    </xf>
    <xf numFmtId="164" fontId="12" fillId="0" borderId="1" xfId="0" applyNumberFormat="1" applyFont="1" applyFill="1" applyBorder="1" applyAlignment="1">
      <alignment horizontal="center" vertical="center"/>
    </xf>
    <xf numFmtId="9" fontId="12" fillId="0" borderId="1" xfId="1" applyNumberFormat="1" applyFont="1" applyFill="1" applyBorder="1" applyAlignment="1">
      <alignment horizontal="center" vertical="center" wrapText="1"/>
    </xf>
    <xf numFmtId="10" fontId="12" fillId="0"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10" fontId="4" fillId="0" borderId="1" xfId="0"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167" fontId="4" fillId="0"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11" fillId="3" borderId="1" xfId="0" applyFont="1" applyFill="1" applyBorder="1" applyAlignment="1">
      <alignment horizontal="center" vertical="center" wrapText="1"/>
    </xf>
    <xf numFmtId="14" fontId="11" fillId="4" borderId="7" xfId="0" applyNumberFormat="1" applyFont="1" applyFill="1" applyBorder="1" applyAlignment="1">
      <alignment horizontal="center" vertical="center" textRotation="90" wrapText="1"/>
    </xf>
    <xf numFmtId="0" fontId="15" fillId="0" borderId="4" xfId="0" applyFont="1" applyBorder="1" applyAlignment="1">
      <alignment horizontal="center" vertical="center" wrapText="1"/>
    </xf>
    <xf numFmtId="9" fontId="4" fillId="4" borderId="1" xfId="1" applyFont="1" applyFill="1" applyBorder="1" applyAlignment="1">
      <alignment horizontal="center" vertical="center"/>
    </xf>
    <xf numFmtId="10" fontId="12" fillId="0" borderId="1" xfId="0" applyNumberFormat="1" applyFont="1" applyFill="1" applyBorder="1" applyAlignment="1">
      <alignment horizontal="center"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left" vertical="center"/>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4" fillId="4"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xf>
    <xf numFmtId="9" fontId="4" fillId="0" borderId="3" xfId="1" applyFont="1" applyFill="1" applyBorder="1" applyAlignment="1">
      <alignment horizontal="center" vertical="center"/>
    </xf>
    <xf numFmtId="0" fontId="4" fillId="0" borderId="3" xfId="0" applyFont="1" applyFill="1" applyBorder="1" applyAlignment="1">
      <alignment horizontal="center" vertical="center"/>
    </xf>
    <xf numFmtId="10" fontId="4" fillId="0" borderId="3"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9" fontId="4" fillId="0" borderId="1" xfId="1" applyNumberFormat="1" applyFont="1" applyFill="1" applyBorder="1" applyAlignment="1">
      <alignment horizontal="center" vertical="center"/>
    </xf>
    <xf numFmtId="168" fontId="4" fillId="0" borderId="1" xfId="0" applyNumberFormat="1" applyFont="1" applyFill="1" applyBorder="1" applyAlignment="1">
      <alignment horizontal="center" vertical="center"/>
    </xf>
    <xf numFmtId="10" fontId="4" fillId="0" borderId="1" xfId="0" applyNumberFormat="1" applyFont="1" applyFill="1" applyBorder="1" applyAlignment="1">
      <alignment vertical="center"/>
    </xf>
    <xf numFmtId="9" fontId="4" fillId="0" borderId="1" xfId="1" applyNumberFormat="1" applyFont="1" applyFill="1" applyBorder="1" applyAlignment="1">
      <alignment horizontal="center" vertical="center" wrapText="1"/>
    </xf>
    <xf numFmtId="10" fontId="4" fillId="0" borderId="1" xfId="1" applyNumberFormat="1" applyFont="1" applyFill="1" applyBorder="1" applyAlignment="1">
      <alignment horizontal="center" vertical="center" wrapText="1"/>
    </xf>
    <xf numFmtId="9" fontId="4" fillId="0" borderId="3" xfId="1" applyNumberFormat="1"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9" fontId="4" fillId="0" borderId="5" xfId="0" applyNumberFormat="1" applyFont="1" applyFill="1" applyBorder="1" applyAlignment="1">
      <alignment horizontal="center" vertical="center"/>
    </xf>
    <xf numFmtId="9" fontId="12" fillId="0" borderId="5" xfId="0" applyNumberFormat="1"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xf>
    <xf numFmtId="0" fontId="13" fillId="0" borderId="0" xfId="0" applyFont="1" applyBorder="1" applyAlignment="1">
      <alignment horizontal="center" vertical="center"/>
    </xf>
    <xf numFmtId="9" fontId="2" fillId="0" borderId="1" xfId="0" applyNumberFormat="1" applyFont="1" applyFill="1" applyBorder="1" applyAlignment="1">
      <alignment horizontal="center" vertical="center"/>
    </xf>
    <xf numFmtId="167" fontId="12" fillId="0"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164" fontId="27" fillId="0" borderId="1" xfId="1" applyNumberFormat="1" applyFont="1" applyFill="1" applyBorder="1" applyAlignment="1">
      <alignment horizontal="center" vertical="center"/>
    </xf>
    <xf numFmtId="9" fontId="27" fillId="0" borderId="1" xfId="1" applyNumberFormat="1" applyFont="1" applyFill="1" applyBorder="1" applyAlignment="1">
      <alignment horizontal="center" vertical="center"/>
    </xf>
    <xf numFmtId="0" fontId="27" fillId="0" borderId="1" xfId="0" applyFont="1" applyFill="1" applyBorder="1" applyAlignment="1">
      <alignment horizontal="center" vertical="center"/>
    </xf>
    <xf numFmtId="164" fontId="12" fillId="5" borderId="1" xfId="0" applyNumberFormat="1" applyFont="1" applyFill="1" applyBorder="1" applyAlignment="1">
      <alignment horizontal="center" vertical="center"/>
    </xf>
    <xf numFmtId="167" fontId="12" fillId="5" borderId="1" xfId="0" applyNumberFormat="1" applyFont="1" applyFill="1" applyBorder="1" applyAlignment="1">
      <alignment horizontal="center" vertical="center"/>
    </xf>
    <xf numFmtId="164" fontId="4" fillId="5" borderId="1" xfId="0" applyNumberFormat="1" applyFont="1" applyFill="1" applyBorder="1" applyAlignment="1">
      <alignment horizontal="center" vertical="center"/>
    </xf>
    <xf numFmtId="167" fontId="4" fillId="5" borderId="1" xfId="0" applyNumberFormat="1" applyFont="1" applyFill="1" applyBorder="1" applyAlignment="1">
      <alignment horizontal="center" vertical="center"/>
    </xf>
    <xf numFmtId="9" fontId="29" fillId="0" borderId="1" xfId="0" applyNumberFormat="1" applyFont="1" applyFill="1" applyBorder="1" applyAlignment="1">
      <alignment horizontal="center" vertical="center" wrapText="1"/>
    </xf>
    <xf numFmtId="9" fontId="30" fillId="0" borderId="1" xfId="1" applyNumberFormat="1" applyFont="1" applyFill="1" applyBorder="1" applyAlignment="1">
      <alignment horizontal="center" vertical="center" wrapText="1"/>
    </xf>
    <xf numFmtId="9" fontId="29" fillId="0" borderId="1" xfId="0" applyNumberFormat="1" applyFont="1" applyFill="1" applyBorder="1" applyAlignment="1">
      <alignment horizontal="center" vertical="center"/>
    </xf>
    <xf numFmtId="9" fontId="29" fillId="0" borderId="1" xfId="1" applyNumberFormat="1" applyFont="1" applyFill="1" applyBorder="1" applyAlignment="1">
      <alignment horizontal="center" vertical="center"/>
    </xf>
    <xf numFmtId="9" fontId="28" fillId="0" borderId="1" xfId="1" applyNumberFormat="1" applyFont="1" applyFill="1" applyBorder="1" applyAlignment="1">
      <alignment horizontal="center" vertical="center" wrapText="1"/>
    </xf>
    <xf numFmtId="10" fontId="28" fillId="0" borderId="1" xfId="1" applyNumberFormat="1" applyFont="1" applyFill="1" applyBorder="1" applyAlignment="1">
      <alignment horizontal="center" vertical="center" wrapText="1"/>
    </xf>
    <xf numFmtId="9" fontId="4" fillId="6"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xf>
    <xf numFmtId="169" fontId="4" fillId="0" borderId="3" xfId="0" applyNumberFormat="1" applyFont="1" applyFill="1" applyBorder="1" applyAlignment="1">
      <alignment horizontal="center" vertical="center"/>
    </xf>
    <xf numFmtId="10" fontId="4" fillId="6" borderId="1" xfId="0" applyNumberFormat="1" applyFont="1" applyFill="1" applyBorder="1" applyAlignment="1">
      <alignment horizontal="center" vertical="center"/>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2" fillId="3" borderId="10" xfId="0" applyFont="1" applyFill="1" applyBorder="1" applyAlignment="1">
      <alignment horizontal="center" vertical="center"/>
    </xf>
    <xf numFmtId="0" fontId="13" fillId="0" borderId="0" xfId="0" applyFont="1" applyBorder="1" applyAlignment="1">
      <alignment horizontal="center" vertical="center"/>
    </xf>
    <xf numFmtId="0" fontId="11" fillId="3" borderId="10"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cellXfs>
  <cellStyles count="12">
    <cellStyle name="Millares 2" xfId="5"/>
    <cellStyle name="Millares 2 2" xfId="9"/>
    <cellStyle name="Moneda 2" xfId="6"/>
    <cellStyle name="Moneda 2 2" xfId="10"/>
    <cellStyle name="Normal" xfId="0" builtinId="0"/>
    <cellStyle name="Normal 2" xfId="2"/>
    <cellStyle name="Normal 3" xfId="4"/>
    <cellStyle name="Normal 3 2" xfId="8"/>
    <cellStyle name="Normal 7" xfId="3"/>
    <cellStyle name="Porcentaje" xfId="1" builtinId="5"/>
    <cellStyle name="Porcentaje 2" xfId="7"/>
    <cellStyle name="Porcentaje 2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31751</xdr:colOff>
      <xdr:row>1</xdr:row>
      <xdr:rowOff>142875</xdr:rowOff>
    </xdr:from>
    <xdr:to>
      <xdr:col>1</xdr:col>
      <xdr:colOff>66270</xdr:colOff>
      <xdr:row>1</xdr:row>
      <xdr:rowOff>1738313</xdr:rowOff>
    </xdr:to>
    <xdr:pic>
      <xdr:nvPicPr>
        <xdr:cNvPr id="5" name="4 Imagen">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1" y="777875"/>
          <a:ext cx="3781019" cy="1595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B57"/>
  <sheetViews>
    <sheetView showGridLines="0" tabSelected="1" zoomScale="40" zoomScaleNormal="40" zoomScaleSheetLayoutView="40" workbookViewId="0">
      <selection activeCell="E4" sqref="E4:E5"/>
    </sheetView>
  </sheetViews>
  <sheetFormatPr baseColWidth="10" defaultRowHeight="27.75" x14ac:dyDescent="0.25"/>
  <cols>
    <col min="1" max="1" width="56" style="4" customWidth="1"/>
    <col min="2" max="2" width="42.5703125" style="4" customWidth="1"/>
    <col min="3" max="3" width="35.140625" style="3" customWidth="1"/>
    <col min="4" max="4" width="44" style="1" customWidth="1"/>
    <col min="5" max="5" width="65.42578125" style="1" customWidth="1"/>
    <col min="6" max="6" width="66.42578125" style="1" customWidth="1"/>
    <col min="7" max="7" width="25.140625" style="1" customWidth="1"/>
    <col min="8" max="8" width="41" style="1" customWidth="1"/>
    <col min="9" max="9" width="44.28515625" style="1" customWidth="1"/>
    <col min="10" max="10" width="36.140625" style="1" customWidth="1"/>
    <col min="11" max="11" width="46.140625" style="1" customWidth="1"/>
    <col min="12" max="13" width="19.7109375" style="1" bestFit="1" customWidth="1"/>
    <col min="14" max="14" width="18.7109375" style="1" bestFit="1" customWidth="1"/>
    <col min="15" max="15" width="19.7109375" style="1" bestFit="1" customWidth="1"/>
    <col min="16" max="16" width="19.140625" style="1" bestFit="1" customWidth="1"/>
    <col min="17" max="18" width="19.7109375" style="1" bestFit="1" customWidth="1"/>
    <col min="19" max="20" width="19.140625" style="1" bestFit="1" customWidth="1"/>
    <col min="21" max="21" width="18.7109375" style="1" bestFit="1" customWidth="1"/>
    <col min="22" max="24" width="19.7109375" style="1" bestFit="1" customWidth="1"/>
    <col min="25" max="25" width="19.7109375" style="1" customWidth="1"/>
    <col min="26" max="26" width="19.7109375" style="1" bestFit="1" customWidth="1"/>
    <col min="27" max="27" width="19.7109375" style="1" customWidth="1"/>
    <col min="28" max="28" width="19.7109375" style="1" bestFit="1" customWidth="1"/>
    <col min="29" max="29" width="19.7109375" style="1" customWidth="1"/>
    <col min="30" max="30" width="19.140625" style="1" bestFit="1" customWidth="1"/>
    <col min="31" max="31" width="39.140625" style="1" customWidth="1"/>
    <col min="32" max="32" width="19.7109375" style="1" bestFit="1" customWidth="1"/>
    <col min="33" max="33" width="32.140625" style="1" customWidth="1"/>
    <col min="34" max="34" width="19.7109375" style="1" bestFit="1" customWidth="1"/>
    <col min="35" max="35" width="27.85546875" style="1" customWidth="1"/>
    <col min="36" max="36" width="19.7109375" style="1" bestFit="1" customWidth="1"/>
    <col min="37" max="37" width="19.7109375" style="1" customWidth="1"/>
    <col min="38" max="38" width="19.7109375" style="1" bestFit="1" customWidth="1"/>
    <col min="39" max="39" width="19.7109375" style="1" customWidth="1"/>
    <col min="40" max="40" width="19.7109375" style="1" bestFit="1" customWidth="1"/>
    <col min="41" max="41" width="19.7109375" style="1" customWidth="1"/>
    <col min="42" max="42" width="19.7109375" style="1" bestFit="1" customWidth="1"/>
    <col min="43" max="43" width="19.7109375" style="1" customWidth="1"/>
    <col min="44" max="47" width="17.7109375" style="1" customWidth="1"/>
    <col min="48" max="48" width="109.28515625" style="1" customWidth="1"/>
    <col min="49" max="49" width="95" style="1" customWidth="1"/>
    <col min="50" max="53" width="11.42578125" style="1"/>
    <col min="54" max="54" width="18.7109375" style="1" customWidth="1"/>
    <col min="55" max="16384" width="11.42578125" style="1"/>
  </cols>
  <sheetData>
    <row r="1" spans="1:49" ht="50.1" customHeight="1" x14ac:dyDescent="0.25"/>
    <row r="2" spans="1:49" ht="162" customHeight="1" x14ac:dyDescent="0.25">
      <c r="B2" s="57"/>
      <c r="C2" s="117" t="s">
        <v>277</v>
      </c>
      <c r="D2" s="118"/>
      <c r="E2" s="118"/>
      <c r="F2" s="118"/>
      <c r="G2" s="118"/>
      <c r="H2" s="118"/>
      <c r="I2" s="118"/>
      <c r="J2" s="118"/>
      <c r="K2" s="119"/>
      <c r="U2" s="114"/>
      <c r="V2" s="114"/>
      <c r="W2" s="114"/>
      <c r="X2" s="114"/>
      <c r="Y2" s="114"/>
      <c r="Z2" s="114"/>
      <c r="AA2" s="114"/>
      <c r="AB2" s="114"/>
      <c r="AC2" s="114"/>
      <c r="AD2" s="114"/>
      <c r="AE2" s="114"/>
      <c r="AF2" s="114"/>
      <c r="AG2" s="85"/>
      <c r="AH2" s="34"/>
      <c r="AI2" s="85"/>
      <c r="AJ2" s="34"/>
      <c r="AK2" s="85"/>
      <c r="AL2" s="34"/>
      <c r="AM2" s="85"/>
      <c r="AN2" s="34"/>
      <c r="AO2" s="85"/>
      <c r="AP2" s="34"/>
      <c r="AQ2" s="85"/>
      <c r="AR2" s="34"/>
      <c r="AS2" s="85"/>
      <c r="AT2" s="85"/>
      <c r="AU2" s="34"/>
      <c r="AV2" s="6"/>
      <c r="AW2" s="6"/>
    </row>
    <row r="3" spans="1:49" ht="50.1" customHeight="1" thickBot="1" x14ac:dyDescent="0.3">
      <c r="A3" s="7"/>
      <c r="B3" s="7"/>
      <c r="C3" s="33"/>
      <c r="D3" s="8"/>
      <c r="E3" s="8"/>
      <c r="F3" s="8"/>
      <c r="G3" s="8"/>
      <c r="H3" s="8"/>
      <c r="I3" s="8"/>
      <c r="J3" s="8"/>
      <c r="K3" s="8"/>
      <c r="L3" s="9"/>
      <c r="M3" s="9"/>
      <c r="N3" s="9"/>
      <c r="O3" s="9"/>
      <c r="P3" s="9"/>
      <c r="Q3" s="9"/>
      <c r="R3" s="9"/>
      <c r="S3" s="9"/>
      <c r="T3" s="9"/>
      <c r="U3" s="114"/>
      <c r="V3" s="114"/>
      <c r="W3" s="114"/>
      <c r="X3" s="114"/>
      <c r="Y3" s="114"/>
      <c r="Z3" s="114"/>
      <c r="AA3" s="114"/>
      <c r="AB3" s="114"/>
      <c r="AC3" s="114"/>
      <c r="AD3" s="114"/>
      <c r="AE3" s="114"/>
      <c r="AF3" s="114"/>
      <c r="AG3" s="85"/>
      <c r="AH3" s="34"/>
      <c r="AI3" s="85"/>
      <c r="AJ3" s="34"/>
      <c r="AK3" s="85"/>
      <c r="AL3" s="34"/>
      <c r="AM3" s="85"/>
      <c r="AN3" s="34"/>
      <c r="AO3" s="85"/>
      <c r="AP3" s="34"/>
      <c r="AQ3" s="85"/>
      <c r="AR3" s="34"/>
      <c r="AS3" s="85"/>
      <c r="AT3" s="85"/>
      <c r="AU3" s="34"/>
      <c r="AV3" s="6"/>
      <c r="AW3" s="6"/>
    </row>
    <row r="4" spans="1:49" s="3" customFormat="1" ht="84.75" customHeight="1" x14ac:dyDescent="0.25">
      <c r="A4" s="120" t="s">
        <v>0</v>
      </c>
      <c r="B4" s="115" t="s">
        <v>279</v>
      </c>
      <c r="C4" s="115" t="s">
        <v>1</v>
      </c>
      <c r="D4" s="115" t="s">
        <v>2</v>
      </c>
      <c r="E4" s="115" t="s">
        <v>3</v>
      </c>
      <c r="F4" s="115" t="s">
        <v>4</v>
      </c>
      <c r="G4" s="115" t="s">
        <v>5</v>
      </c>
      <c r="H4" s="115" t="s">
        <v>6</v>
      </c>
      <c r="I4" s="115" t="s">
        <v>7</v>
      </c>
      <c r="J4" s="115" t="s">
        <v>8</v>
      </c>
      <c r="K4" s="115" t="s">
        <v>9</v>
      </c>
      <c r="L4" s="113">
        <v>2017</v>
      </c>
      <c r="M4" s="113"/>
      <c r="N4" s="113"/>
      <c r="O4" s="113"/>
      <c r="P4" s="113"/>
      <c r="Q4" s="113"/>
      <c r="R4" s="113"/>
      <c r="S4" s="113"/>
      <c r="T4" s="113"/>
      <c r="U4" s="113"/>
      <c r="V4" s="113"/>
      <c r="W4" s="113"/>
      <c r="X4" s="113">
        <v>2018</v>
      </c>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1" t="s">
        <v>237</v>
      </c>
      <c r="AW4" s="112"/>
    </row>
    <row r="5" spans="1:49" s="5" customFormat="1" ht="198" customHeight="1" thickBot="1" x14ac:dyDescent="0.3">
      <c r="A5" s="121"/>
      <c r="B5" s="116"/>
      <c r="C5" s="116"/>
      <c r="D5" s="116"/>
      <c r="E5" s="116"/>
      <c r="F5" s="116"/>
      <c r="G5" s="116"/>
      <c r="H5" s="116"/>
      <c r="I5" s="116"/>
      <c r="J5" s="116"/>
      <c r="K5" s="116"/>
      <c r="L5" s="56" t="s">
        <v>10</v>
      </c>
      <c r="M5" s="56" t="s">
        <v>11</v>
      </c>
      <c r="N5" s="56" t="s">
        <v>12</v>
      </c>
      <c r="O5" s="56" t="s">
        <v>13</v>
      </c>
      <c r="P5" s="56" t="s">
        <v>14</v>
      </c>
      <c r="Q5" s="56" t="s">
        <v>15</v>
      </c>
      <c r="R5" s="56" t="s">
        <v>16</v>
      </c>
      <c r="S5" s="56" t="s">
        <v>17</v>
      </c>
      <c r="T5" s="56" t="s">
        <v>18</v>
      </c>
      <c r="U5" s="56" t="s">
        <v>19</v>
      </c>
      <c r="V5" s="56" t="s">
        <v>20</v>
      </c>
      <c r="W5" s="56" t="s">
        <v>21</v>
      </c>
      <c r="X5" s="56" t="s">
        <v>10</v>
      </c>
      <c r="Y5" s="56" t="s">
        <v>304</v>
      </c>
      <c r="Z5" s="56" t="s">
        <v>11</v>
      </c>
      <c r="AA5" s="56" t="s">
        <v>304</v>
      </c>
      <c r="AB5" s="56" t="s">
        <v>12</v>
      </c>
      <c r="AC5" s="56" t="s">
        <v>304</v>
      </c>
      <c r="AD5" s="56" t="s">
        <v>13</v>
      </c>
      <c r="AE5" s="56" t="s">
        <v>304</v>
      </c>
      <c r="AF5" s="56" t="s">
        <v>14</v>
      </c>
      <c r="AG5" s="56" t="s">
        <v>304</v>
      </c>
      <c r="AH5" s="56" t="s">
        <v>15</v>
      </c>
      <c r="AI5" s="56" t="s">
        <v>304</v>
      </c>
      <c r="AJ5" s="56" t="s">
        <v>16</v>
      </c>
      <c r="AK5" s="56" t="s">
        <v>304</v>
      </c>
      <c r="AL5" s="56" t="s">
        <v>17</v>
      </c>
      <c r="AM5" s="56" t="s">
        <v>304</v>
      </c>
      <c r="AN5" s="56" t="s">
        <v>18</v>
      </c>
      <c r="AO5" s="56" t="s">
        <v>304</v>
      </c>
      <c r="AP5" s="56" t="s">
        <v>19</v>
      </c>
      <c r="AQ5" s="56" t="s">
        <v>304</v>
      </c>
      <c r="AR5" s="56" t="s">
        <v>20</v>
      </c>
      <c r="AS5" s="56" t="s">
        <v>304</v>
      </c>
      <c r="AT5" s="56" t="s">
        <v>21</v>
      </c>
      <c r="AU5" s="56" t="s">
        <v>304</v>
      </c>
      <c r="AV5" s="62" t="s">
        <v>220</v>
      </c>
      <c r="AW5" s="63" t="s">
        <v>215</v>
      </c>
    </row>
    <row r="6" spans="1:49" s="47" customFormat="1" ht="150" customHeight="1" x14ac:dyDescent="0.25">
      <c r="A6" s="55" t="s">
        <v>22</v>
      </c>
      <c r="B6" s="55"/>
      <c r="C6" s="78" t="s">
        <v>98</v>
      </c>
      <c r="D6" s="79" t="s">
        <v>40</v>
      </c>
      <c r="E6" s="79" t="s">
        <v>41</v>
      </c>
      <c r="F6" s="79" t="s">
        <v>174</v>
      </c>
      <c r="G6" s="80">
        <v>0.9</v>
      </c>
      <c r="H6" s="79" t="s">
        <v>25</v>
      </c>
      <c r="I6" s="79" t="s">
        <v>39</v>
      </c>
      <c r="J6" s="79" t="s">
        <v>39</v>
      </c>
      <c r="K6" s="79" t="s">
        <v>39</v>
      </c>
      <c r="L6" s="80" t="s">
        <v>64</v>
      </c>
      <c r="M6" s="80" t="s">
        <v>64</v>
      </c>
      <c r="N6" s="80" t="s">
        <v>64</v>
      </c>
      <c r="O6" s="80" t="s">
        <v>64</v>
      </c>
      <c r="P6" s="80" t="s">
        <v>64</v>
      </c>
      <c r="Q6" s="80" t="s">
        <v>276</v>
      </c>
      <c r="R6" s="80" t="s">
        <v>238</v>
      </c>
      <c r="S6" s="80" t="s">
        <v>238</v>
      </c>
      <c r="T6" s="80" t="s">
        <v>238</v>
      </c>
      <c r="U6" s="80" t="s">
        <v>238</v>
      </c>
      <c r="V6" s="80" t="s">
        <v>238</v>
      </c>
      <c r="W6" s="67">
        <v>0.51</v>
      </c>
      <c r="X6" s="80" t="s">
        <v>238</v>
      </c>
      <c r="Y6" s="80"/>
      <c r="Z6" s="80" t="s">
        <v>238</v>
      </c>
      <c r="AA6" s="80"/>
      <c r="AB6" s="80" t="s">
        <v>238</v>
      </c>
      <c r="AC6" s="80"/>
      <c r="AD6" s="80" t="s">
        <v>238</v>
      </c>
      <c r="AE6" s="80"/>
      <c r="AF6" s="80" t="s">
        <v>238</v>
      </c>
      <c r="AG6" s="80"/>
      <c r="AH6" s="80">
        <v>0.9</v>
      </c>
      <c r="AI6" s="80"/>
      <c r="AJ6" s="80" t="s">
        <v>238</v>
      </c>
      <c r="AK6" s="81"/>
      <c r="AL6" s="80" t="s">
        <v>238</v>
      </c>
      <c r="AM6" s="80"/>
      <c r="AN6" s="80"/>
      <c r="AO6" s="80"/>
      <c r="AP6" s="80"/>
      <c r="AQ6" s="80"/>
      <c r="AR6" s="80"/>
      <c r="AS6" s="80"/>
      <c r="AT6" s="80"/>
      <c r="AU6" s="80"/>
      <c r="AV6" s="82"/>
      <c r="AW6" s="78"/>
    </row>
    <row r="7" spans="1:49" ht="150" customHeight="1" x14ac:dyDescent="0.25">
      <c r="A7" s="55" t="s">
        <v>278</v>
      </c>
      <c r="B7" s="55"/>
      <c r="C7" s="53" t="s">
        <v>108</v>
      </c>
      <c r="D7" s="53" t="s">
        <v>185</v>
      </c>
      <c r="E7" s="53" t="s">
        <v>55</v>
      </c>
      <c r="F7" s="53" t="s">
        <v>59</v>
      </c>
      <c r="G7" s="11" t="s">
        <v>60</v>
      </c>
      <c r="H7" s="53" t="s">
        <v>61</v>
      </c>
      <c r="I7" s="53" t="s">
        <v>62</v>
      </c>
      <c r="J7" s="53" t="s">
        <v>63</v>
      </c>
      <c r="K7" s="53" t="s">
        <v>63</v>
      </c>
      <c r="L7" s="38" t="s">
        <v>64</v>
      </c>
      <c r="M7" s="38" t="s">
        <v>64</v>
      </c>
      <c r="N7" s="49">
        <f>246343929/21164748577</f>
        <v>1.1639350597705898E-2</v>
      </c>
      <c r="O7" s="38" t="s">
        <v>64</v>
      </c>
      <c r="P7" s="49" t="s">
        <v>64</v>
      </c>
      <c r="Q7" s="49">
        <f>902090650/21164748577</f>
        <v>4.2622318272200657E-2</v>
      </c>
      <c r="R7" s="80" t="s">
        <v>238</v>
      </c>
      <c r="S7" s="80" t="s">
        <v>238</v>
      </c>
      <c r="T7" s="49">
        <f>2499271853/21164748577</f>
        <v>0.11808653638890804</v>
      </c>
      <c r="U7" s="80" t="s">
        <v>238</v>
      </c>
      <c r="V7" s="80" t="s">
        <v>238</v>
      </c>
      <c r="W7" s="69">
        <v>11.8</v>
      </c>
      <c r="X7" s="38" t="s">
        <v>64</v>
      </c>
      <c r="Y7" s="80"/>
      <c r="Z7" s="91" t="s">
        <v>64</v>
      </c>
      <c r="AA7" s="80"/>
      <c r="AB7" s="49" t="s">
        <v>64</v>
      </c>
      <c r="AC7" s="80"/>
      <c r="AD7" s="38" t="s">
        <v>64</v>
      </c>
      <c r="AE7" s="80"/>
      <c r="AF7" s="80" t="s">
        <v>238</v>
      </c>
      <c r="AG7" s="80"/>
      <c r="AH7" s="80" t="s">
        <v>238</v>
      </c>
      <c r="AI7" s="49"/>
      <c r="AJ7" s="80" t="s">
        <v>238</v>
      </c>
      <c r="AK7" s="38"/>
      <c r="AL7" s="80" t="s">
        <v>238</v>
      </c>
      <c r="AM7" s="49"/>
      <c r="AN7" s="49"/>
      <c r="AO7" s="49"/>
      <c r="AP7" s="36"/>
      <c r="AQ7" s="36"/>
      <c r="AR7" s="38"/>
      <c r="AS7" s="38"/>
      <c r="AT7" s="38"/>
      <c r="AU7" s="38"/>
      <c r="AV7" s="53"/>
      <c r="AW7" s="54"/>
    </row>
    <row r="8" spans="1:49" ht="150" customHeight="1" x14ac:dyDescent="0.25">
      <c r="A8" s="55" t="s">
        <v>278</v>
      </c>
      <c r="B8" s="55"/>
      <c r="C8" s="53" t="s">
        <v>171</v>
      </c>
      <c r="D8" s="53" t="s">
        <v>65</v>
      </c>
      <c r="E8" s="53" t="s">
        <v>66</v>
      </c>
      <c r="F8" s="53" t="s">
        <v>67</v>
      </c>
      <c r="G8" s="10">
        <v>1</v>
      </c>
      <c r="H8" s="53" t="s">
        <v>68</v>
      </c>
      <c r="I8" s="53" t="s">
        <v>69</v>
      </c>
      <c r="J8" s="53" t="s">
        <v>63</v>
      </c>
      <c r="K8" s="53" t="s">
        <v>63</v>
      </c>
      <c r="L8" s="36" t="s">
        <v>64</v>
      </c>
      <c r="M8" s="36" t="s">
        <v>64</v>
      </c>
      <c r="N8" s="36" t="s">
        <v>64</v>
      </c>
      <c r="O8" s="72" t="s">
        <v>64</v>
      </c>
      <c r="P8" s="72" t="s">
        <v>64</v>
      </c>
      <c r="Q8" s="50">
        <v>0</v>
      </c>
      <c r="R8" s="50">
        <v>0.14285714285714285</v>
      </c>
      <c r="S8" s="50">
        <v>0.2857142857142857</v>
      </c>
      <c r="T8" s="50">
        <v>0.35714285714285698</v>
      </c>
      <c r="U8" s="50">
        <v>0.4</v>
      </c>
      <c r="V8" s="80" t="s">
        <v>238</v>
      </c>
      <c r="W8" s="67">
        <v>0.42</v>
      </c>
      <c r="X8" s="77">
        <v>0.56000000000000005</v>
      </c>
      <c r="Y8" s="77"/>
      <c r="Z8" s="67">
        <v>0.56000000000000005</v>
      </c>
      <c r="AA8" s="67"/>
      <c r="AB8" s="67">
        <v>0.56000000000000005</v>
      </c>
      <c r="AC8" s="67"/>
      <c r="AD8" s="90">
        <v>0.57999999999999996</v>
      </c>
      <c r="AE8" s="39"/>
      <c r="AF8" s="90">
        <v>0.6</v>
      </c>
      <c r="AG8" s="39"/>
      <c r="AH8" s="50">
        <v>0.62</v>
      </c>
      <c r="AI8" s="50"/>
      <c r="AJ8" s="50">
        <v>0.625</v>
      </c>
      <c r="AK8" s="50"/>
      <c r="AL8" s="50">
        <v>0.63</v>
      </c>
      <c r="AM8" s="103" t="s">
        <v>323</v>
      </c>
      <c r="AN8" s="50"/>
      <c r="AO8" s="50"/>
      <c r="AP8" s="50"/>
      <c r="AQ8" s="50"/>
      <c r="AR8" s="35"/>
      <c r="AS8" s="35"/>
      <c r="AT8" s="35"/>
      <c r="AU8" s="35"/>
      <c r="AV8" s="53"/>
      <c r="AW8" s="53"/>
    </row>
    <row r="9" spans="1:49" ht="150" customHeight="1" x14ac:dyDescent="0.25">
      <c r="A9" s="55" t="s">
        <v>278</v>
      </c>
      <c r="B9" s="55"/>
      <c r="C9" s="53" t="s">
        <v>171</v>
      </c>
      <c r="D9" s="53" t="s">
        <v>70</v>
      </c>
      <c r="E9" s="53" t="s">
        <v>71</v>
      </c>
      <c r="F9" s="65" t="s">
        <v>303</v>
      </c>
      <c r="G9" s="66" t="s">
        <v>77</v>
      </c>
      <c r="H9" s="53" t="s">
        <v>72</v>
      </c>
      <c r="I9" s="53" t="s">
        <v>73</v>
      </c>
      <c r="J9" s="53" t="s">
        <v>74</v>
      </c>
      <c r="K9" s="53" t="s">
        <v>63</v>
      </c>
      <c r="L9" s="38" t="s">
        <v>64</v>
      </c>
      <c r="M9" s="38" t="s">
        <v>64</v>
      </c>
      <c r="N9" s="38" t="s">
        <v>64</v>
      </c>
      <c r="O9" s="38" t="s">
        <v>64</v>
      </c>
      <c r="P9" s="38" t="s">
        <v>64</v>
      </c>
      <c r="Q9" s="36">
        <v>1</v>
      </c>
      <c r="R9" s="80" t="s">
        <v>238</v>
      </c>
      <c r="S9" s="80" t="s">
        <v>238</v>
      </c>
      <c r="T9" s="36">
        <v>1</v>
      </c>
      <c r="U9" s="80" t="s">
        <v>238</v>
      </c>
      <c r="V9" s="80" t="s">
        <v>238</v>
      </c>
      <c r="W9" s="67">
        <v>1</v>
      </c>
      <c r="X9" s="38" t="s">
        <v>64</v>
      </c>
      <c r="Y9" s="38"/>
      <c r="Z9" s="91" t="s">
        <v>64</v>
      </c>
      <c r="AA9" s="69"/>
      <c r="AB9" s="71">
        <v>0</v>
      </c>
      <c r="AC9" s="71"/>
      <c r="AD9" s="38" t="s">
        <v>64</v>
      </c>
      <c r="AE9" s="38"/>
      <c r="AF9" s="80" t="s">
        <v>238</v>
      </c>
      <c r="AG9" s="38"/>
      <c r="AH9" s="36">
        <v>0</v>
      </c>
      <c r="AI9" s="36"/>
      <c r="AJ9" s="80" t="s">
        <v>238</v>
      </c>
      <c r="AK9" s="38"/>
      <c r="AL9" s="80" t="s">
        <v>238</v>
      </c>
      <c r="AM9" s="36"/>
      <c r="AN9" s="36"/>
      <c r="AO9" s="36"/>
      <c r="AP9" s="36"/>
      <c r="AQ9" s="36"/>
      <c r="AR9" s="38"/>
      <c r="AS9" s="38"/>
      <c r="AT9" s="38"/>
      <c r="AU9" s="38"/>
      <c r="AV9" s="53"/>
      <c r="AW9" s="54"/>
    </row>
    <row r="10" spans="1:49" ht="150" customHeight="1" x14ac:dyDescent="0.25">
      <c r="A10" s="55" t="s">
        <v>278</v>
      </c>
      <c r="B10" s="55"/>
      <c r="C10" s="53" t="s">
        <v>108</v>
      </c>
      <c r="D10" s="53" t="s">
        <v>223</v>
      </c>
      <c r="E10" s="53" t="s">
        <v>267</v>
      </c>
      <c r="F10" s="53" t="s">
        <v>268</v>
      </c>
      <c r="G10" s="10" t="s">
        <v>77</v>
      </c>
      <c r="H10" s="53" t="s">
        <v>269</v>
      </c>
      <c r="I10" s="53" t="s">
        <v>270</v>
      </c>
      <c r="J10" s="53" t="s">
        <v>75</v>
      </c>
      <c r="K10" s="53" t="s">
        <v>63</v>
      </c>
      <c r="L10" s="38" t="s">
        <v>64</v>
      </c>
      <c r="M10" s="38" t="s">
        <v>64</v>
      </c>
      <c r="N10" s="36">
        <v>1</v>
      </c>
      <c r="O10" s="38" t="s">
        <v>64</v>
      </c>
      <c r="P10" s="38" t="s">
        <v>64</v>
      </c>
      <c r="Q10" s="36">
        <v>4.1666666666666699E-2</v>
      </c>
      <c r="R10" s="36">
        <v>8.3333333333333301E-2</v>
      </c>
      <c r="S10" s="36">
        <v>0.125</v>
      </c>
      <c r="T10" s="36">
        <v>0.16666666666666699</v>
      </c>
      <c r="U10" s="36">
        <v>0.20833333333333301</v>
      </c>
      <c r="V10" s="80" t="s">
        <v>238</v>
      </c>
      <c r="W10" s="70">
        <v>0.44440000000000002</v>
      </c>
      <c r="X10" s="38" t="s">
        <v>64</v>
      </c>
      <c r="Y10" s="38"/>
      <c r="Z10" s="91" t="s">
        <v>64</v>
      </c>
      <c r="AA10" s="69"/>
      <c r="AB10" s="71">
        <v>0.5</v>
      </c>
      <c r="AC10" s="71"/>
      <c r="AD10" s="38" t="s">
        <v>64</v>
      </c>
      <c r="AE10" s="38"/>
      <c r="AF10" s="80" t="s">
        <v>238</v>
      </c>
      <c r="AG10" s="38"/>
      <c r="AH10" s="71">
        <v>0.58333333333333304</v>
      </c>
      <c r="AI10" s="36"/>
      <c r="AJ10" s="80" t="s">
        <v>238</v>
      </c>
      <c r="AK10" s="36"/>
      <c r="AL10" s="80" t="s">
        <v>238</v>
      </c>
      <c r="AM10" s="36"/>
      <c r="AN10" s="36"/>
      <c r="AO10" s="36"/>
      <c r="AP10" s="36"/>
      <c r="AQ10" s="36"/>
      <c r="AR10" s="38"/>
      <c r="AS10" s="38"/>
      <c r="AT10" s="38"/>
      <c r="AU10" s="38"/>
      <c r="AV10" s="53"/>
      <c r="AW10" s="53"/>
    </row>
    <row r="11" spans="1:49" ht="150" customHeight="1" x14ac:dyDescent="0.25">
      <c r="A11" s="55" t="s">
        <v>278</v>
      </c>
      <c r="B11" s="55"/>
      <c r="C11" s="53" t="s">
        <v>108</v>
      </c>
      <c r="D11" s="53" t="s">
        <v>76</v>
      </c>
      <c r="E11" s="53" t="s">
        <v>224</v>
      </c>
      <c r="F11" s="53" t="s">
        <v>271</v>
      </c>
      <c r="G11" s="10" t="s">
        <v>77</v>
      </c>
      <c r="H11" s="53" t="s">
        <v>269</v>
      </c>
      <c r="I11" s="53" t="s">
        <v>270</v>
      </c>
      <c r="J11" s="53" t="s">
        <v>75</v>
      </c>
      <c r="K11" s="53" t="s">
        <v>63</v>
      </c>
      <c r="L11" s="38" t="s">
        <v>64</v>
      </c>
      <c r="M11" s="38" t="s">
        <v>64</v>
      </c>
      <c r="N11" s="36">
        <v>1</v>
      </c>
      <c r="O11" s="38" t="s">
        <v>64</v>
      </c>
      <c r="P11" s="38" t="s">
        <v>64</v>
      </c>
      <c r="Q11" s="36">
        <f>+Q14*0.574</f>
        <v>6.3139999999999993E-3</v>
      </c>
      <c r="R11" s="36">
        <f t="shared" ref="R11:W11" si="0">+R14*0.574</f>
        <v>1.8425399999999998E-2</v>
      </c>
      <c r="S11" s="36">
        <f t="shared" si="0"/>
        <v>4.018E-2</v>
      </c>
      <c r="T11" s="36">
        <f t="shared" si="0"/>
        <v>6.1417999999999993E-2</v>
      </c>
      <c r="U11" s="36">
        <f t="shared" si="0"/>
        <v>0.11709599999999998</v>
      </c>
      <c r="V11" s="36">
        <f t="shared" si="0"/>
        <v>0.12340999999999999</v>
      </c>
      <c r="W11" s="36">
        <f t="shared" si="0"/>
        <v>0.12985459688826023</v>
      </c>
      <c r="X11" s="38" t="s">
        <v>64</v>
      </c>
      <c r="Y11" s="38"/>
      <c r="Z11" s="91" t="s">
        <v>64</v>
      </c>
      <c r="AA11" s="38"/>
      <c r="AB11" s="50">
        <v>0.27600000000000002</v>
      </c>
      <c r="AC11" s="50"/>
      <c r="AD11" s="38" t="s">
        <v>64</v>
      </c>
      <c r="AE11" s="38"/>
      <c r="AF11" s="80" t="s">
        <v>238</v>
      </c>
      <c r="AG11" s="38"/>
      <c r="AH11" s="50">
        <f>20136836037/54164748577</f>
        <v>0.37177013770079076</v>
      </c>
      <c r="AI11" s="36"/>
      <c r="AJ11" s="80" t="s">
        <v>238</v>
      </c>
      <c r="AK11" s="36"/>
      <c r="AL11" s="80" t="s">
        <v>238</v>
      </c>
      <c r="AM11" s="36"/>
      <c r="AN11" s="36"/>
      <c r="AO11" s="36"/>
      <c r="AP11" s="36"/>
      <c r="AQ11" s="36"/>
      <c r="AR11" s="38"/>
      <c r="AS11" s="38"/>
      <c r="AT11" s="38"/>
      <c r="AU11" s="38"/>
      <c r="AV11" s="53"/>
      <c r="AW11" s="54"/>
    </row>
    <row r="12" spans="1:49" ht="150" customHeight="1" x14ac:dyDescent="0.25">
      <c r="A12" s="55" t="s">
        <v>278</v>
      </c>
      <c r="B12" s="55"/>
      <c r="C12" s="53" t="s">
        <v>108</v>
      </c>
      <c r="D12" s="53" t="s">
        <v>78</v>
      </c>
      <c r="E12" s="53" t="s">
        <v>79</v>
      </c>
      <c r="F12" s="53" t="s">
        <v>80</v>
      </c>
      <c r="G12" s="10" t="s">
        <v>77</v>
      </c>
      <c r="H12" s="53" t="s">
        <v>81</v>
      </c>
      <c r="I12" s="53" t="s">
        <v>73</v>
      </c>
      <c r="J12" s="53" t="s">
        <v>74</v>
      </c>
      <c r="K12" s="53" t="s">
        <v>63</v>
      </c>
      <c r="L12" s="38" t="s">
        <v>64</v>
      </c>
      <c r="M12" s="38" t="s">
        <v>64</v>
      </c>
      <c r="N12" s="38" t="s">
        <v>64</v>
      </c>
      <c r="O12" s="38" t="s">
        <v>64</v>
      </c>
      <c r="P12" s="37" t="s">
        <v>64</v>
      </c>
      <c r="Q12" s="80" t="s">
        <v>238</v>
      </c>
      <c r="R12" s="80" t="s">
        <v>238</v>
      </c>
      <c r="S12" s="80" t="s">
        <v>238</v>
      </c>
      <c r="T12" s="80" t="s">
        <v>238</v>
      </c>
      <c r="U12" s="80" t="s">
        <v>238</v>
      </c>
      <c r="V12" s="80" t="s">
        <v>238</v>
      </c>
      <c r="W12" s="80" t="s">
        <v>238</v>
      </c>
      <c r="X12" s="38" t="s">
        <v>64</v>
      </c>
      <c r="Y12" s="80"/>
      <c r="Z12" s="91" t="s">
        <v>64</v>
      </c>
      <c r="AA12" s="80"/>
      <c r="AB12" s="38" t="s">
        <v>64</v>
      </c>
      <c r="AC12" s="80"/>
      <c r="AD12" s="38" t="s">
        <v>64</v>
      </c>
      <c r="AE12" s="38"/>
      <c r="AF12" s="80" t="s">
        <v>238</v>
      </c>
      <c r="AG12" s="40"/>
      <c r="AH12" s="80" t="s">
        <v>238</v>
      </c>
      <c r="AI12" s="38"/>
      <c r="AJ12" s="80" t="s">
        <v>238</v>
      </c>
      <c r="AK12" s="38"/>
      <c r="AL12" s="80" t="s">
        <v>238</v>
      </c>
      <c r="AM12" s="38"/>
      <c r="AN12" s="38"/>
      <c r="AO12" s="38"/>
      <c r="AP12" s="36"/>
      <c r="AQ12" s="36"/>
      <c r="AR12" s="38"/>
      <c r="AS12" s="38"/>
      <c r="AT12" s="38"/>
      <c r="AU12" s="38"/>
      <c r="AV12" s="53"/>
      <c r="AW12" s="54"/>
    </row>
    <row r="13" spans="1:49" ht="150" customHeight="1" x14ac:dyDescent="0.25">
      <c r="A13" s="55" t="s">
        <v>278</v>
      </c>
      <c r="B13" s="55"/>
      <c r="C13" s="53" t="s">
        <v>108</v>
      </c>
      <c r="D13" s="53" t="s">
        <v>272</v>
      </c>
      <c r="E13" s="53" t="s">
        <v>285</v>
      </c>
      <c r="F13" s="53" t="s">
        <v>273</v>
      </c>
      <c r="G13" s="10">
        <v>1</v>
      </c>
      <c r="H13" s="53" t="s">
        <v>82</v>
      </c>
      <c r="I13" s="53" t="s">
        <v>83</v>
      </c>
      <c r="J13" s="53" t="s">
        <v>84</v>
      </c>
      <c r="K13" s="53" t="s">
        <v>75</v>
      </c>
      <c r="L13" s="36">
        <v>1</v>
      </c>
      <c r="M13" s="36">
        <v>0.5</v>
      </c>
      <c r="N13" s="72">
        <v>1</v>
      </c>
      <c r="O13" s="36" t="s">
        <v>64</v>
      </c>
      <c r="P13" s="36" t="s">
        <v>64</v>
      </c>
      <c r="Q13" s="36">
        <v>7.0999999999999994E-2</v>
      </c>
      <c r="R13" s="36">
        <v>0.13300000000000001</v>
      </c>
      <c r="S13" s="36">
        <v>0.1956</v>
      </c>
      <c r="T13" s="36">
        <v>0.27329999999999999</v>
      </c>
      <c r="U13" s="36">
        <v>0.33560000000000001</v>
      </c>
      <c r="V13" s="50">
        <v>0.39800000000000002</v>
      </c>
      <c r="W13" s="71">
        <v>0.44400000000000001</v>
      </c>
      <c r="X13" s="89">
        <v>0.53800000000000003</v>
      </c>
      <c r="Y13" s="49"/>
      <c r="Z13" s="90">
        <v>0.6</v>
      </c>
      <c r="AA13" s="72"/>
      <c r="AB13" s="89">
        <v>0.66900000000000004</v>
      </c>
      <c r="AC13" s="72"/>
      <c r="AD13" s="36">
        <v>0.74</v>
      </c>
      <c r="AE13" s="36"/>
      <c r="AF13" s="50">
        <v>0.81799999999999995</v>
      </c>
      <c r="AG13" s="36"/>
      <c r="AH13" s="36">
        <v>0.69499999999999995</v>
      </c>
      <c r="AI13" s="36"/>
      <c r="AJ13" s="36">
        <v>0.74</v>
      </c>
      <c r="AK13" s="36"/>
      <c r="AL13" s="36">
        <v>0.79</v>
      </c>
      <c r="AM13" s="103" t="s">
        <v>324</v>
      </c>
      <c r="AN13" s="36"/>
      <c r="AO13" s="36"/>
      <c r="AP13" s="36"/>
      <c r="AQ13" s="36"/>
      <c r="AR13" s="38"/>
      <c r="AS13" s="38"/>
      <c r="AT13" s="38"/>
      <c r="AU13" s="38"/>
      <c r="AV13" s="53"/>
      <c r="AW13" s="53"/>
    </row>
    <row r="14" spans="1:49" ht="150" customHeight="1" x14ac:dyDescent="0.25">
      <c r="A14" s="55" t="s">
        <v>278</v>
      </c>
      <c r="B14" s="55"/>
      <c r="C14" s="53" t="s">
        <v>108</v>
      </c>
      <c r="D14" s="53" t="s">
        <v>274</v>
      </c>
      <c r="E14" s="53" t="s">
        <v>186</v>
      </c>
      <c r="F14" s="53" t="s">
        <v>275</v>
      </c>
      <c r="G14" s="10">
        <v>1</v>
      </c>
      <c r="H14" s="53" t="s">
        <v>82</v>
      </c>
      <c r="I14" s="53" t="s">
        <v>83</v>
      </c>
      <c r="J14" s="53" t="s">
        <v>84</v>
      </c>
      <c r="K14" s="53" t="s">
        <v>75</v>
      </c>
      <c r="L14" s="36">
        <v>1</v>
      </c>
      <c r="M14" s="36">
        <v>0.5</v>
      </c>
      <c r="N14" s="72">
        <v>1</v>
      </c>
      <c r="O14" s="36" t="s">
        <v>64</v>
      </c>
      <c r="P14" s="38" t="s">
        <v>64</v>
      </c>
      <c r="Q14" s="36">
        <v>1.0999999999999999E-2</v>
      </c>
      <c r="R14" s="36">
        <v>3.2099999999999997E-2</v>
      </c>
      <c r="S14" s="36">
        <v>7.0000000000000007E-2</v>
      </c>
      <c r="T14" s="36">
        <v>0.107</v>
      </c>
      <c r="U14" s="36">
        <v>0.20399999999999999</v>
      </c>
      <c r="V14" s="49">
        <v>0.215</v>
      </c>
      <c r="W14" s="68">
        <f>5598/24745</f>
        <v>0.22622752071125479</v>
      </c>
      <c r="X14" s="90">
        <v>0.36</v>
      </c>
      <c r="Y14" s="72"/>
      <c r="Z14" s="90">
        <v>0.41</v>
      </c>
      <c r="AA14" s="72"/>
      <c r="AB14" s="90">
        <v>0.47</v>
      </c>
      <c r="AC14" s="72"/>
      <c r="AD14" s="36">
        <v>0.56000000000000005</v>
      </c>
      <c r="AE14" s="36"/>
      <c r="AF14" s="36">
        <v>0.57999999999999996</v>
      </c>
      <c r="AG14" s="38"/>
      <c r="AH14" s="36">
        <v>0.66</v>
      </c>
      <c r="AI14" s="36"/>
      <c r="AJ14" s="36">
        <v>0.72</v>
      </c>
      <c r="AK14" s="36"/>
      <c r="AL14" s="36">
        <v>0.8</v>
      </c>
      <c r="AM14" s="103" t="s">
        <v>325</v>
      </c>
      <c r="AN14" s="36"/>
      <c r="AO14" s="36"/>
      <c r="AP14" s="36"/>
      <c r="AQ14" s="36"/>
      <c r="AR14" s="38"/>
      <c r="AS14" s="38"/>
      <c r="AT14" s="38"/>
      <c r="AU14" s="38"/>
      <c r="AV14" s="53"/>
      <c r="AW14" s="53"/>
    </row>
    <row r="15" spans="1:49" ht="150" customHeight="1" x14ac:dyDescent="0.25">
      <c r="A15" s="55" t="s">
        <v>35</v>
      </c>
      <c r="B15" s="55"/>
      <c r="C15" s="53" t="s">
        <v>108</v>
      </c>
      <c r="D15" s="53" t="s">
        <v>133</v>
      </c>
      <c r="E15" s="53" t="s">
        <v>147</v>
      </c>
      <c r="F15" s="53" t="s">
        <v>179</v>
      </c>
      <c r="G15" s="10">
        <v>1</v>
      </c>
      <c r="H15" s="53" t="s">
        <v>50</v>
      </c>
      <c r="I15" s="53" t="s">
        <v>58</v>
      </c>
      <c r="J15" s="53" t="s">
        <v>148</v>
      </c>
      <c r="K15" s="53" t="s">
        <v>149</v>
      </c>
      <c r="L15" s="36">
        <v>0.9</v>
      </c>
      <c r="M15" s="36">
        <v>0.94</v>
      </c>
      <c r="N15" s="36">
        <v>0.76</v>
      </c>
      <c r="O15" s="36">
        <v>0.71</v>
      </c>
      <c r="P15" s="36">
        <v>0.6</v>
      </c>
      <c r="Q15" s="36">
        <v>0.56000000000000005</v>
      </c>
      <c r="R15" s="36">
        <v>0.86</v>
      </c>
      <c r="S15" s="36">
        <v>0.78</v>
      </c>
      <c r="T15" s="36">
        <v>0.88</v>
      </c>
      <c r="U15" s="36">
        <v>0.43</v>
      </c>
      <c r="V15" s="36">
        <v>0.85</v>
      </c>
      <c r="W15" s="36">
        <v>0.84</v>
      </c>
      <c r="X15" s="36"/>
      <c r="Y15" s="36">
        <v>0.89</v>
      </c>
      <c r="Z15" s="36"/>
      <c r="AA15" s="36">
        <v>0.76</v>
      </c>
      <c r="AB15" s="36"/>
      <c r="AC15" s="36">
        <v>0.47799999999999998</v>
      </c>
      <c r="AD15" s="46" t="s">
        <v>305</v>
      </c>
      <c r="AE15" s="36">
        <v>0.32</v>
      </c>
      <c r="AF15" s="46" t="s">
        <v>305</v>
      </c>
      <c r="AG15" s="36">
        <v>0.24</v>
      </c>
      <c r="AH15" s="46" t="s">
        <v>305</v>
      </c>
      <c r="AI15" s="36">
        <v>0.89</v>
      </c>
      <c r="AJ15" s="35"/>
      <c r="AK15" s="36">
        <v>0.86</v>
      </c>
      <c r="AL15" s="46" t="s">
        <v>340</v>
      </c>
      <c r="AM15" s="36"/>
      <c r="AN15" s="36"/>
      <c r="AO15" s="36"/>
      <c r="AP15" s="36"/>
      <c r="AQ15" s="36"/>
      <c r="AR15" s="35"/>
      <c r="AS15" s="35"/>
      <c r="AT15" s="35"/>
      <c r="AU15" s="35"/>
      <c r="AV15" s="53"/>
      <c r="AW15" s="53"/>
    </row>
    <row r="16" spans="1:49" ht="150" customHeight="1" x14ac:dyDescent="0.25">
      <c r="A16" s="55" t="s">
        <v>35</v>
      </c>
      <c r="B16" s="55"/>
      <c r="C16" s="54" t="s">
        <v>108</v>
      </c>
      <c r="D16" s="53" t="s">
        <v>153</v>
      </c>
      <c r="E16" s="53" t="s">
        <v>147</v>
      </c>
      <c r="F16" s="53" t="s">
        <v>180</v>
      </c>
      <c r="G16" s="58">
        <v>1</v>
      </c>
      <c r="H16" s="53" t="s">
        <v>50</v>
      </c>
      <c r="I16" s="53" t="s">
        <v>58</v>
      </c>
      <c r="J16" s="53" t="s">
        <v>148</v>
      </c>
      <c r="K16" s="53" t="s">
        <v>149</v>
      </c>
      <c r="L16" s="36">
        <v>0.87</v>
      </c>
      <c r="M16" s="36">
        <v>0.68</v>
      </c>
      <c r="N16" s="36">
        <v>0.72</v>
      </c>
      <c r="O16" s="36">
        <v>0.55000000000000004</v>
      </c>
      <c r="P16" s="36">
        <v>0.72</v>
      </c>
      <c r="Q16" s="36">
        <v>0.82</v>
      </c>
      <c r="R16" s="36">
        <v>0.6</v>
      </c>
      <c r="S16" s="36">
        <v>0.56999999999999995</v>
      </c>
      <c r="T16" s="36">
        <v>0.62</v>
      </c>
      <c r="U16" s="36">
        <v>0.6</v>
      </c>
      <c r="V16" s="36">
        <v>0.85</v>
      </c>
      <c r="W16" s="36">
        <v>0.78</v>
      </c>
      <c r="X16" s="36"/>
      <c r="Y16" s="36">
        <v>0.83</v>
      </c>
      <c r="Z16" s="36"/>
      <c r="AA16" s="36">
        <v>0.64</v>
      </c>
      <c r="AB16" s="36"/>
      <c r="AC16" s="36">
        <v>0.43</v>
      </c>
      <c r="AD16" s="46" t="s">
        <v>305</v>
      </c>
      <c r="AE16" s="36">
        <v>0.87</v>
      </c>
      <c r="AF16" s="46" t="s">
        <v>305</v>
      </c>
      <c r="AG16" s="36">
        <v>0.2</v>
      </c>
      <c r="AH16" s="46" t="s">
        <v>305</v>
      </c>
      <c r="AI16" s="36">
        <v>0.88</v>
      </c>
      <c r="AJ16" s="35"/>
      <c r="AK16" s="36">
        <v>0.55000000000000004</v>
      </c>
      <c r="AL16" s="46" t="s">
        <v>341</v>
      </c>
      <c r="AM16" s="36"/>
      <c r="AN16" s="36"/>
      <c r="AO16" s="36"/>
      <c r="AP16" s="36"/>
      <c r="AQ16" s="36"/>
      <c r="AR16" s="35"/>
      <c r="AS16" s="35"/>
      <c r="AT16" s="35"/>
      <c r="AU16" s="35"/>
      <c r="AV16" s="53"/>
      <c r="AW16" s="53"/>
    </row>
    <row r="17" spans="1:54" ht="150" customHeight="1" x14ac:dyDescent="0.25">
      <c r="A17" s="55" t="s">
        <v>35</v>
      </c>
      <c r="B17" s="55"/>
      <c r="C17" s="53" t="s">
        <v>108</v>
      </c>
      <c r="D17" s="53" t="s">
        <v>134</v>
      </c>
      <c r="E17" s="53" t="s">
        <v>150</v>
      </c>
      <c r="F17" s="53" t="s">
        <v>135</v>
      </c>
      <c r="G17" s="10">
        <v>0.01</v>
      </c>
      <c r="H17" s="53" t="s">
        <v>50</v>
      </c>
      <c r="I17" s="53" t="str">
        <f>+I16</f>
        <v>Sistema  Geolumina</v>
      </c>
      <c r="J17" s="53" t="s">
        <v>148</v>
      </c>
      <c r="K17" s="53" t="s">
        <v>151</v>
      </c>
      <c r="L17" s="36">
        <v>0.05</v>
      </c>
      <c r="M17" s="36">
        <v>0.03</v>
      </c>
      <c r="N17" s="36">
        <v>0.05</v>
      </c>
      <c r="O17" s="36">
        <v>0.05</v>
      </c>
      <c r="P17" s="36">
        <v>7.0000000000000007E-2</v>
      </c>
      <c r="Q17" s="36">
        <v>0.25</v>
      </c>
      <c r="R17" s="36">
        <v>0.04</v>
      </c>
      <c r="S17" s="36">
        <v>0.03</v>
      </c>
      <c r="T17" s="36">
        <v>0.04</v>
      </c>
      <c r="U17" s="36">
        <v>0.04</v>
      </c>
      <c r="V17" s="36">
        <v>0.05</v>
      </c>
      <c r="W17" s="36">
        <v>0.04</v>
      </c>
      <c r="X17" s="36"/>
      <c r="Y17" s="36">
        <v>7.0000000000000007E-2</v>
      </c>
      <c r="Z17" s="36"/>
      <c r="AA17" s="36">
        <v>0.09</v>
      </c>
      <c r="AB17" s="36"/>
      <c r="AC17" s="36">
        <v>0.04</v>
      </c>
      <c r="AD17" s="36"/>
      <c r="AE17" s="36">
        <v>0.05</v>
      </c>
      <c r="AF17" s="36"/>
      <c r="AG17" s="36">
        <v>0.06</v>
      </c>
      <c r="AH17" s="36"/>
      <c r="AI17" s="36">
        <v>0.05</v>
      </c>
      <c r="AJ17" s="35"/>
      <c r="AK17" s="36">
        <v>0.03</v>
      </c>
      <c r="AL17" s="46" t="s">
        <v>342</v>
      </c>
      <c r="AM17" s="36"/>
      <c r="AN17" s="36"/>
      <c r="AO17" s="36"/>
      <c r="AP17" s="36"/>
      <c r="AQ17" s="36"/>
      <c r="AR17" s="35"/>
      <c r="AS17" s="35"/>
      <c r="AT17" s="35"/>
      <c r="AU17" s="35"/>
      <c r="AV17" s="53"/>
      <c r="AW17" s="53"/>
    </row>
    <row r="18" spans="1:54" ht="150" customHeight="1" x14ac:dyDescent="0.25">
      <c r="A18" s="55" t="s">
        <v>35</v>
      </c>
      <c r="B18" s="55"/>
      <c r="C18" s="53" t="s">
        <v>108</v>
      </c>
      <c r="D18" s="53" t="s">
        <v>181</v>
      </c>
      <c r="E18" s="53" t="s">
        <v>182</v>
      </c>
      <c r="F18" s="53" t="s">
        <v>136</v>
      </c>
      <c r="G18" s="10">
        <v>1</v>
      </c>
      <c r="H18" s="53" t="s">
        <v>50</v>
      </c>
      <c r="I18" s="53" t="s">
        <v>183</v>
      </c>
      <c r="J18" s="53" t="s">
        <v>148</v>
      </c>
      <c r="K18" s="53" t="s">
        <v>149</v>
      </c>
      <c r="L18" s="37">
        <v>0.4</v>
      </c>
      <c r="M18" s="37">
        <v>0.5</v>
      </c>
      <c r="N18" s="37">
        <v>1</v>
      </c>
      <c r="O18" s="37">
        <v>1</v>
      </c>
      <c r="P18" s="37">
        <v>1</v>
      </c>
      <c r="Q18" s="37">
        <v>1</v>
      </c>
      <c r="R18" s="37">
        <v>1</v>
      </c>
      <c r="S18" s="36">
        <v>1</v>
      </c>
      <c r="T18" s="36">
        <v>1</v>
      </c>
      <c r="U18" s="36">
        <v>1</v>
      </c>
      <c r="V18" s="37">
        <v>1</v>
      </c>
      <c r="W18" s="37">
        <v>0.05</v>
      </c>
      <c r="X18" s="38"/>
      <c r="Y18" s="37">
        <v>0.12</v>
      </c>
      <c r="Z18" s="38"/>
      <c r="AA18" s="37">
        <v>0.2</v>
      </c>
      <c r="AB18" s="38"/>
      <c r="AC18" s="37">
        <v>0.25</v>
      </c>
      <c r="AD18" s="38"/>
      <c r="AE18" s="37">
        <v>0.25</v>
      </c>
      <c r="AF18" s="40"/>
      <c r="AG18" s="37">
        <v>0.3</v>
      </c>
      <c r="AH18" s="40"/>
      <c r="AI18" s="37">
        <v>0.4</v>
      </c>
      <c r="AJ18" s="40"/>
      <c r="AK18" s="36">
        <v>0.55000000000000004</v>
      </c>
      <c r="AL18" s="46" t="s">
        <v>343</v>
      </c>
      <c r="AM18" s="36"/>
      <c r="AN18" s="36"/>
      <c r="AO18" s="36"/>
      <c r="AP18" s="36"/>
      <c r="AQ18" s="36"/>
      <c r="AR18" s="40"/>
      <c r="AS18" s="40"/>
      <c r="AT18" s="40"/>
      <c r="AU18" s="40"/>
      <c r="AV18" s="53"/>
      <c r="AW18" s="53"/>
    </row>
    <row r="19" spans="1:54" ht="150" customHeight="1" x14ac:dyDescent="0.25">
      <c r="A19" s="55" t="s">
        <v>35</v>
      </c>
      <c r="B19" s="55"/>
      <c r="C19" s="53" t="s">
        <v>108</v>
      </c>
      <c r="D19" s="53" t="s">
        <v>137</v>
      </c>
      <c r="E19" s="53" t="s">
        <v>152</v>
      </c>
      <c r="F19" s="53" t="s">
        <v>184</v>
      </c>
      <c r="G19" s="10">
        <v>1</v>
      </c>
      <c r="H19" s="53" t="s">
        <v>50</v>
      </c>
      <c r="I19" s="53" t="s">
        <v>183</v>
      </c>
      <c r="J19" s="53" t="s">
        <v>148</v>
      </c>
      <c r="K19" s="53" t="s">
        <v>149</v>
      </c>
      <c r="L19" s="38" t="s">
        <v>64</v>
      </c>
      <c r="M19" s="38" t="s">
        <v>64</v>
      </c>
      <c r="N19" s="38" t="s">
        <v>64</v>
      </c>
      <c r="O19" s="38" t="s">
        <v>64</v>
      </c>
      <c r="P19" s="38" t="s">
        <v>64</v>
      </c>
      <c r="Q19" s="36">
        <v>0.5</v>
      </c>
      <c r="R19" s="36">
        <v>0.6</v>
      </c>
      <c r="S19" s="36">
        <v>0.65</v>
      </c>
      <c r="T19" s="36">
        <v>0.7</v>
      </c>
      <c r="U19" s="36">
        <v>0.8</v>
      </c>
      <c r="V19" s="36">
        <v>0.85</v>
      </c>
      <c r="W19" s="37">
        <v>0</v>
      </c>
      <c r="X19" s="38"/>
      <c r="Y19" s="37">
        <v>7.0000000000000007E-2</v>
      </c>
      <c r="Z19" s="38"/>
      <c r="AA19" s="37">
        <v>0.15</v>
      </c>
      <c r="AB19" s="38"/>
      <c r="AC19" s="37">
        <v>0.2</v>
      </c>
      <c r="AD19" s="38"/>
      <c r="AE19" s="37">
        <v>0.3</v>
      </c>
      <c r="AF19" s="38"/>
      <c r="AG19" s="36">
        <v>0.4</v>
      </c>
      <c r="AH19" s="35"/>
      <c r="AI19" s="36">
        <v>0.5</v>
      </c>
      <c r="AJ19" s="35"/>
      <c r="AK19" s="36">
        <v>0.56999999999999995</v>
      </c>
      <c r="AL19" s="46"/>
      <c r="AM19" s="36"/>
      <c r="AN19" s="36"/>
      <c r="AO19" s="36"/>
      <c r="AP19" s="36"/>
      <c r="AQ19" s="36"/>
      <c r="AR19" s="35"/>
      <c r="AS19" s="35"/>
      <c r="AT19" s="35"/>
      <c r="AU19" s="35"/>
      <c r="AV19" s="53"/>
      <c r="AW19" s="53"/>
    </row>
    <row r="20" spans="1:54" ht="150" customHeight="1" x14ac:dyDescent="0.25">
      <c r="A20" s="55" t="s">
        <v>282</v>
      </c>
      <c r="B20" s="55" t="s">
        <v>284</v>
      </c>
      <c r="C20" s="54" t="s">
        <v>108</v>
      </c>
      <c r="D20" s="53" t="s">
        <v>154</v>
      </c>
      <c r="E20" s="53" t="s">
        <v>155</v>
      </c>
      <c r="F20" s="53" t="s">
        <v>156</v>
      </c>
      <c r="G20" s="10">
        <v>1</v>
      </c>
      <c r="H20" s="53" t="s">
        <v>50</v>
      </c>
      <c r="I20" s="53" t="s">
        <v>157</v>
      </c>
      <c r="J20" s="53" t="s">
        <v>63</v>
      </c>
      <c r="K20" s="53" t="s">
        <v>63</v>
      </c>
      <c r="L20" s="36">
        <v>1</v>
      </c>
      <c r="M20" s="36">
        <v>1</v>
      </c>
      <c r="N20" s="36">
        <v>1</v>
      </c>
      <c r="O20" s="36">
        <v>1</v>
      </c>
      <c r="P20" s="36">
        <v>1</v>
      </c>
      <c r="Q20" s="36">
        <v>1</v>
      </c>
      <c r="R20" s="36">
        <v>1</v>
      </c>
      <c r="S20" s="36">
        <v>0.994413407821229</v>
      </c>
      <c r="T20" s="36">
        <v>0.99512195121951219</v>
      </c>
      <c r="U20" s="36">
        <v>0.99</v>
      </c>
      <c r="V20" s="36">
        <v>0.99</v>
      </c>
      <c r="W20" s="67">
        <v>0.99</v>
      </c>
      <c r="X20" s="36">
        <v>0.88</v>
      </c>
      <c r="Y20" s="46" t="s">
        <v>326</v>
      </c>
      <c r="Z20" s="36">
        <v>0.96</v>
      </c>
      <c r="AA20" s="46" t="s">
        <v>327</v>
      </c>
      <c r="AB20" s="36">
        <v>0.9</v>
      </c>
      <c r="AC20" s="46" t="s">
        <v>326</v>
      </c>
      <c r="AD20" s="36">
        <v>0.97</v>
      </c>
      <c r="AE20" s="46" t="s">
        <v>327</v>
      </c>
      <c r="AF20" s="36">
        <v>0.95</v>
      </c>
      <c r="AG20" s="46" t="s">
        <v>327</v>
      </c>
      <c r="AH20" s="36">
        <v>0.95</v>
      </c>
      <c r="AI20" s="46" t="s">
        <v>327</v>
      </c>
      <c r="AJ20" s="36">
        <v>0.92</v>
      </c>
      <c r="AK20" s="46" t="s">
        <v>326</v>
      </c>
      <c r="AL20" s="36">
        <v>0.96</v>
      </c>
      <c r="AM20" s="46" t="s">
        <v>327</v>
      </c>
      <c r="AN20" s="35"/>
      <c r="AO20" s="35"/>
      <c r="AP20" s="35"/>
      <c r="AQ20" s="35"/>
      <c r="AR20" s="35"/>
      <c r="AS20" s="35"/>
      <c r="AT20" s="35"/>
      <c r="AU20" s="35"/>
      <c r="AV20" s="60" t="s">
        <v>256</v>
      </c>
      <c r="AW20" s="60" t="s">
        <v>257</v>
      </c>
      <c r="AY20" s="19"/>
      <c r="AZ20" s="19"/>
      <c r="BA20" s="19"/>
      <c r="BB20" s="19"/>
    </row>
    <row r="21" spans="1:54" ht="150" customHeight="1" x14ac:dyDescent="0.25">
      <c r="A21" s="55" t="s">
        <v>282</v>
      </c>
      <c r="B21" s="55" t="s">
        <v>284</v>
      </c>
      <c r="C21" s="54" t="s">
        <v>171</v>
      </c>
      <c r="D21" s="53" t="s">
        <v>158</v>
      </c>
      <c r="E21" s="53" t="s">
        <v>159</v>
      </c>
      <c r="F21" s="53" t="s">
        <v>160</v>
      </c>
      <c r="G21" s="11">
        <v>0.9</v>
      </c>
      <c r="H21" s="53" t="s">
        <v>50</v>
      </c>
      <c r="I21" s="53" t="s">
        <v>162</v>
      </c>
      <c r="J21" s="53" t="s">
        <v>63</v>
      </c>
      <c r="K21" s="53" t="s">
        <v>63</v>
      </c>
      <c r="L21" s="36">
        <v>0.92</v>
      </c>
      <c r="M21" s="36">
        <v>0.98</v>
      </c>
      <c r="N21" s="50">
        <v>0.92</v>
      </c>
      <c r="O21" s="36">
        <v>0.83</v>
      </c>
      <c r="P21" s="50">
        <v>0.94</v>
      </c>
      <c r="Q21" s="50">
        <v>0.96</v>
      </c>
      <c r="R21" s="50">
        <v>0.90909090909090906</v>
      </c>
      <c r="S21" s="50">
        <v>0.9550561797752809</v>
      </c>
      <c r="T21" s="50">
        <v>0.94117647058823528</v>
      </c>
      <c r="U21" s="36">
        <v>0.96</v>
      </c>
      <c r="V21" s="50">
        <v>0.89</v>
      </c>
      <c r="W21" s="71">
        <v>0.78</v>
      </c>
      <c r="X21" s="36">
        <v>0.85</v>
      </c>
      <c r="Y21" s="46" t="s">
        <v>328</v>
      </c>
      <c r="Z21" s="36">
        <v>0.92</v>
      </c>
      <c r="AA21" s="46" t="s">
        <v>329</v>
      </c>
      <c r="AB21" s="50">
        <v>0.92</v>
      </c>
      <c r="AC21" s="46" t="s">
        <v>329</v>
      </c>
      <c r="AD21" s="36">
        <v>0.95</v>
      </c>
      <c r="AE21" s="46" t="s">
        <v>329</v>
      </c>
      <c r="AF21" s="50">
        <v>0.93</v>
      </c>
      <c r="AG21" s="46" t="s">
        <v>329</v>
      </c>
      <c r="AH21" s="50">
        <v>0.95</v>
      </c>
      <c r="AI21" s="46" t="s">
        <v>329</v>
      </c>
      <c r="AJ21" s="50">
        <v>0.89</v>
      </c>
      <c r="AK21" s="46" t="s">
        <v>330</v>
      </c>
      <c r="AL21" s="50">
        <v>0.92</v>
      </c>
      <c r="AM21" s="46" t="s">
        <v>329</v>
      </c>
      <c r="AN21" s="42"/>
      <c r="AO21" s="42"/>
      <c r="AP21" s="35"/>
      <c r="AQ21" s="35"/>
      <c r="AR21" s="42"/>
      <c r="AS21" s="42"/>
      <c r="AT21" s="42"/>
      <c r="AU21" s="42"/>
      <c r="AV21" s="60" t="s">
        <v>258</v>
      </c>
      <c r="AW21" s="60" t="s">
        <v>259</v>
      </c>
      <c r="AY21" s="19"/>
      <c r="AZ21" s="19"/>
      <c r="BA21" s="19"/>
      <c r="BB21" s="20"/>
    </row>
    <row r="22" spans="1:54" ht="150" customHeight="1" x14ac:dyDescent="0.25">
      <c r="A22" s="55" t="s">
        <v>282</v>
      </c>
      <c r="B22" s="55" t="s">
        <v>284</v>
      </c>
      <c r="C22" s="54" t="s">
        <v>108</v>
      </c>
      <c r="D22" s="54" t="s">
        <v>163</v>
      </c>
      <c r="E22" s="53" t="s">
        <v>159</v>
      </c>
      <c r="F22" s="53" t="s">
        <v>164</v>
      </c>
      <c r="G22" s="11" t="s">
        <v>60</v>
      </c>
      <c r="H22" s="53" t="s">
        <v>50</v>
      </c>
      <c r="I22" s="53" t="s">
        <v>165</v>
      </c>
      <c r="J22" s="53" t="s">
        <v>63</v>
      </c>
      <c r="K22" s="53" t="s">
        <v>63</v>
      </c>
      <c r="L22" s="36">
        <v>0.04</v>
      </c>
      <c r="M22" s="36">
        <v>0.03</v>
      </c>
      <c r="N22" s="36">
        <v>7.0000000000000007E-2</v>
      </c>
      <c r="O22" s="36">
        <v>0.04</v>
      </c>
      <c r="P22" s="36">
        <v>0.03</v>
      </c>
      <c r="Q22" s="36">
        <v>0.04</v>
      </c>
      <c r="R22" s="36">
        <v>0.01</v>
      </c>
      <c r="S22" s="36">
        <v>0.02</v>
      </c>
      <c r="T22" s="51">
        <v>3.0999999999999999E-3</v>
      </c>
      <c r="U22" s="36">
        <v>0.01</v>
      </c>
      <c r="V22" s="36">
        <v>0.02</v>
      </c>
      <c r="W22" s="67">
        <v>0.03</v>
      </c>
      <c r="X22" s="36">
        <v>0.03</v>
      </c>
      <c r="Y22" s="46" t="s">
        <v>329</v>
      </c>
      <c r="Z22" s="36">
        <v>0.03</v>
      </c>
      <c r="AA22" s="46" t="s">
        <v>329</v>
      </c>
      <c r="AB22" s="36">
        <v>0.05</v>
      </c>
      <c r="AC22" s="46" t="s">
        <v>329</v>
      </c>
      <c r="AD22" s="36">
        <v>0.05</v>
      </c>
      <c r="AE22" s="46" t="s">
        <v>329</v>
      </c>
      <c r="AF22" s="36">
        <v>0.04</v>
      </c>
      <c r="AG22" s="46" t="s">
        <v>329</v>
      </c>
      <c r="AH22" s="36">
        <v>0.04</v>
      </c>
      <c r="AI22" s="46" t="s">
        <v>329</v>
      </c>
      <c r="AJ22" s="36">
        <v>0.05</v>
      </c>
      <c r="AK22" s="46" t="s">
        <v>329</v>
      </c>
      <c r="AL22" s="36">
        <v>0.04</v>
      </c>
      <c r="AM22" s="46" t="s">
        <v>329</v>
      </c>
      <c r="AN22" s="59"/>
      <c r="AO22" s="59"/>
      <c r="AP22" s="35"/>
      <c r="AQ22" s="35"/>
      <c r="AR22" s="35"/>
      <c r="AS22" s="35"/>
      <c r="AT22" s="35"/>
      <c r="AU22" s="35"/>
      <c r="AV22" s="60" t="s">
        <v>260</v>
      </c>
      <c r="AW22" s="60" t="s">
        <v>261</v>
      </c>
    </row>
    <row r="23" spans="1:54" ht="150" customHeight="1" x14ac:dyDescent="0.25">
      <c r="A23" s="55" t="s">
        <v>282</v>
      </c>
      <c r="B23" s="55" t="s">
        <v>284</v>
      </c>
      <c r="C23" s="54" t="s">
        <v>171</v>
      </c>
      <c r="D23" s="53" t="s">
        <v>166</v>
      </c>
      <c r="E23" s="53" t="s">
        <v>159</v>
      </c>
      <c r="F23" s="53" t="s">
        <v>167</v>
      </c>
      <c r="G23" s="11" t="s">
        <v>161</v>
      </c>
      <c r="H23" s="53" t="s">
        <v>25</v>
      </c>
      <c r="I23" s="53" t="s">
        <v>165</v>
      </c>
      <c r="J23" s="53" t="s">
        <v>63</v>
      </c>
      <c r="K23" s="53" t="s">
        <v>63</v>
      </c>
      <c r="L23" s="36">
        <v>0.15</v>
      </c>
      <c r="M23" s="36">
        <v>0.82</v>
      </c>
      <c r="N23" s="36">
        <v>7.0000000000000007E-2</v>
      </c>
      <c r="O23" s="36">
        <v>0.31</v>
      </c>
      <c r="P23" s="36">
        <v>0.19</v>
      </c>
      <c r="Q23" s="36">
        <v>0.79</v>
      </c>
      <c r="R23" s="36">
        <v>0.4</v>
      </c>
      <c r="S23" s="36">
        <v>0.23</v>
      </c>
      <c r="T23" s="36">
        <v>1</v>
      </c>
      <c r="U23" s="36">
        <v>0.9</v>
      </c>
      <c r="V23" s="36">
        <v>0.35</v>
      </c>
      <c r="W23" s="67">
        <v>0.28000000000000003</v>
      </c>
      <c r="X23" s="36">
        <v>0.77</v>
      </c>
      <c r="Y23" s="46" t="s">
        <v>331</v>
      </c>
      <c r="Z23" s="36">
        <v>0.86</v>
      </c>
      <c r="AA23" s="46" t="s">
        <v>332</v>
      </c>
      <c r="AB23" s="36">
        <v>0.65</v>
      </c>
      <c r="AC23" s="46" t="s">
        <v>333</v>
      </c>
      <c r="AD23" s="36">
        <v>0.26</v>
      </c>
      <c r="AE23" s="46" t="s">
        <v>334</v>
      </c>
      <c r="AF23" s="36">
        <v>0.38</v>
      </c>
      <c r="AG23" s="46" t="s">
        <v>335</v>
      </c>
      <c r="AH23" s="36">
        <v>0.17</v>
      </c>
      <c r="AI23" s="46" t="s">
        <v>336</v>
      </c>
      <c r="AJ23" s="36">
        <v>0.44</v>
      </c>
      <c r="AK23" s="46" t="s">
        <v>337</v>
      </c>
      <c r="AL23" s="36">
        <v>0.23</v>
      </c>
      <c r="AM23" s="46" t="s">
        <v>338</v>
      </c>
      <c r="AN23" s="35"/>
      <c r="AO23" s="35"/>
      <c r="AP23" s="35"/>
      <c r="AQ23" s="35"/>
      <c r="AR23" s="35"/>
      <c r="AS23" s="35"/>
      <c r="AT23" s="35"/>
      <c r="AU23" s="35"/>
      <c r="AV23" s="60" t="s">
        <v>262</v>
      </c>
      <c r="AW23" s="60" t="s">
        <v>263</v>
      </c>
    </row>
    <row r="24" spans="1:54" ht="150" customHeight="1" x14ac:dyDescent="0.25">
      <c r="A24" s="55" t="s">
        <v>282</v>
      </c>
      <c r="B24" s="55" t="s">
        <v>284</v>
      </c>
      <c r="C24" s="54" t="s">
        <v>171</v>
      </c>
      <c r="D24" s="54" t="s">
        <v>168</v>
      </c>
      <c r="E24" s="53" t="s">
        <v>169</v>
      </c>
      <c r="F24" s="53" t="s">
        <v>219</v>
      </c>
      <c r="G24" s="11" t="s">
        <v>161</v>
      </c>
      <c r="H24" s="53" t="s">
        <v>25</v>
      </c>
      <c r="I24" s="53" t="s">
        <v>56</v>
      </c>
      <c r="J24" s="53" t="s">
        <v>63</v>
      </c>
      <c r="K24" s="53" t="s">
        <v>63</v>
      </c>
      <c r="L24" s="36">
        <v>0.91</v>
      </c>
      <c r="M24" s="36">
        <v>0.84</v>
      </c>
      <c r="N24" s="36">
        <v>0.89</v>
      </c>
      <c r="O24" s="36">
        <v>0.83</v>
      </c>
      <c r="P24" s="36">
        <v>0.75</v>
      </c>
      <c r="Q24" s="36">
        <v>0.85</v>
      </c>
      <c r="R24" s="36">
        <v>0.84</v>
      </c>
      <c r="S24" s="36">
        <v>0.92</v>
      </c>
      <c r="T24" s="36">
        <v>0.9</v>
      </c>
      <c r="U24" s="36">
        <v>0.93</v>
      </c>
      <c r="V24" s="36">
        <v>0.84</v>
      </c>
      <c r="W24" s="67">
        <v>0.81</v>
      </c>
      <c r="X24" s="36" t="s">
        <v>64</v>
      </c>
      <c r="Y24" s="46"/>
      <c r="Z24" s="36" t="s">
        <v>64</v>
      </c>
      <c r="AA24" s="46"/>
      <c r="AB24" s="36" t="s">
        <v>64</v>
      </c>
      <c r="AC24" s="46"/>
      <c r="AD24" s="36" t="s">
        <v>238</v>
      </c>
      <c r="AE24" s="46"/>
      <c r="AF24" s="36" t="s">
        <v>238</v>
      </c>
      <c r="AG24" s="46"/>
      <c r="AH24" s="36">
        <v>0.9</v>
      </c>
      <c r="AI24" s="46" t="s">
        <v>339</v>
      </c>
      <c r="AJ24" s="36" t="s">
        <v>238</v>
      </c>
      <c r="AK24" s="46"/>
      <c r="AL24" s="36" t="s">
        <v>238</v>
      </c>
      <c r="AM24" s="46"/>
      <c r="AN24" s="36"/>
      <c r="AO24" s="36"/>
      <c r="AP24" s="36"/>
      <c r="AQ24" s="36"/>
      <c r="AR24" s="35"/>
      <c r="AS24" s="35"/>
      <c r="AT24" s="35"/>
      <c r="AU24" s="36"/>
      <c r="AV24" s="60" t="s">
        <v>264</v>
      </c>
      <c r="AW24" s="60" t="s">
        <v>265</v>
      </c>
    </row>
    <row r="25" spans="1:54" ht="150" customHeight="1" x14ac:dyDescent="0.25">
      <c r="A25" s="55" t="s">
        <v>36</v>
      </c>
      <c r="B25" s="55"/>
      <c r="C25" s="53" t="s">
        <v>217</v>
      </c>
      <c r="D25" s="53" t="s">
        <v>287</v>
      </c>
      <c r="E25" s="53" t="s">
        <v>288</v>
      </c>
      <c r="F25" s="53" t="s">
        <v>289</v>
      </c>
      <c r="G25" s="12">
        <v>1</v>
      </c>
      <c r="H25" s="53" t="s">
        <v>25</v>
      </c>
      <c r="I25" s="53"/>
      <c r="J25" s="53"/>
      <c r="K25" s="53"/>
      <c r="L25" s="38" t="s">
        <v>238</v>
      </c>
      <c r="M25" s="38" t="s">
        <v>238</v>
      </c>
      <c r="N25" s="38" t="s">
        <v>238</v>
      </c>
      <c r="O25" s="38" t="s">
        <v>238</v>
      </c>
      <c r="P25" s="38" t="s">
        <v>238</v>
      </c>
      <c r="Q25" s="38" t="s">
        <v>238</v>
      </c>
      <c r="R25" s="38" t="s">
        <v>238</v>
      </c>
      <c r="S25" s="38" t="s">
        <v>238</v>
      </c>
      <c r="T25" s="38" t="s">
        <v>238</v>
      </c>
      <c r="U25" s="38" t="s">
        <v>238</v>
      </c>
      <c r="V25" s="38" t="s">
        <v>238</v>
      </c>
      <c r="W25" s="38" t="s">
        <v>238</v>
      </c>
      <c r="X25" s="38" t="s">
        <v>238</v>
      </c>
      <c r="Y25" s="38"/>
      <c r="Z25" s="38" t="s">
        <v>238</v>
      </c>
      <c r="AA25" s="38"/>
      <c r="AB25" s="38" t="s">
        <v>238</v>
      </c>
      <c r="AC25" s="38"/>
      <c r="AD25" s="38" t="s">
        <v>238</v>
      </c>
      <c r="AE25" s="38"/>
      <c r="AF25" s="38" t="s">
        <v>238</v>
      </c>
      <c r="AG25" s="38"/>
      <c r="AH25" s="86">
        <v>1</v>
      </c>
      <c r="AI25" s="46" t="s">
        <v>312</v>
      </c>
      <c r="AJ25" s="38" t="s">
        <v>238</v>
      </c>
      <c r="AK25" s="38"/>
      <c r="AL25" s="38" t="s">
        <v>238</v>
      </c>
      <c r="AM25" s="38"/>
      <c r="AN25" s="38"/>
      <c r="AO25" s="38"/>
      <c r="AP25" s="38"/>
      <c r="AQ25" s="38"/>
      <c r="AR25" s="40"/>
      <c r="AS25" s="40"/>
      <c r="AT25" s="40"/>
      <c r="AU25" s="40"/>
      <c r="AV25" s="53"/>
      <c r="AW25" s="54"/>
    </row>
    <row r="26" spans="1:54" ht="150" customHeight="1" x14ac:dyDescent="0.25">
      <c r="A26" s="55" t="s">
        <v>36</v>
      </c>
      <c r="B26" s="55"/>
      <c r="C26" s="53" t="s">
        <v>217</v>
      </c>
      <c r="D26" s="53" t="s">
        <v>293</v>
      </c>
      <c r="E26" s="53" t="s">
        <v>290</v>
      </c>
      <c r="F26" s="53" t="s">
        <v>291</v>
      </c>
      <c r="G26" s="64">
        <v>0</v>
      </c>
      <c r="H26" s="53" t="s">
        <v>172</v>
      </c>
      <c r="I26" s="53"/>
      <c r="J26" s="53"/>
      <c r="K26" s="53"/>
      <c r="L26" s="38" t="s">
        <v>238</v>
      </c>
      <c r="M26" s="38" t="s">
        <v>238</v>
      </c>
      <c r="N26" s="38" t="s">
        <v>238</v>
      </c>
      <c r="O26" s="38" t="s">
        <v>238</v>
      </c>
      <c r="P26" s="38" t="s">
        <v>238</v>
      </c>
      <c r="Q26" s="38" t="s">
        <v>238</v>
      </c>
      <c r="R26" s="38" t="s">
        <v>238</v>
      </c>
      <c r="S26" s="38" t="s">
        <v>238</v>
      </c>
      <c r="T26" s="38" t="s">
        <v>238</v>
      </c>
      <c r="U26" s="38" t="s">
        <v>238</v>
      </c>
      <c r="V26" s="38" t="s">
        <v>238</v>
      </c>
      <c r="W26" s="38" t="s">
        <v>238</v>
      </c>
      <c r="X26" s="38" t="s">
        <v>238</v>
      </c>
      <c r="Y26" s="38"/>
      <c r="Z26" s="38" t="s">
        <v>238</v>
      </c>
      <c r="AA26" s="38"/>
      <c r="AB26" s="38" t="s">
        <v>238</v>
      </c>
      <c r="AC26" s="38"/>
      <c r="AD26" s="38" t="s">
        <v>238</v>
      </c>
      <c r="AE26" s="38"/>
      <c r="AF26" s="38" t="s">
        <v>238</v>
      </c>
      <c r="AG26" s="38"/>
      <c r="AH26" s="86" t="s">
        <v>238</v>
      </c>
      <c r="AI26" s="36"/>
      <c r="AJ26" s="38" t="s">
        <v>238</v>
      </c>
      <c r="AK26" s="38"/>
      <c r="AL26" s="38" t="s">
        <v>238</v>
      </c>
      <c r="AM26" s="38"/>
      <c r="AN26" s="38"/>
      <c r="AO26" s="38"/>
      <c r="AP26" s="38"/>
      <c r="AQ26" s="38"/>
      <c r="AR26" s="40"/>
      <c r="AS26" s="40"/>
      <c r="AT26" s="40"/>
      <c r="AU26" s="40"/>
      <c r="AV26" s="53"/>
      <c r="AW26" s="54"/>
    </row>
    <row r="27" spans="1:54" ht="150" customHeight="1" x14ac:dyDescent="0.25">
      <c r="A27" s="55" t="s">
        <v>36</v>
      </c>
      <c r="B27" s="55"/>
      <c r="C27" s="53" t="s">
        <v>217</v>
      </c>
      <c r="D27" s="53" t="s">
        <v>292</v>
      </c>
      <c r="E27" s="53" t="s">
        <v>290</v>
      </c>
      <c r="F27" s="53" t="s">
        <v>291</v>
      </c>
      <c r="G27" s="64">
        <v>0</v>
      </c>
      <c r="H27" s="53" t="s">
        <v>172</v>
      </c>
      <c r="I27" s="53"/>
      <c r="J27" s="53"/>
      <c r="K27" s="53"/>
      <c r="L27" s="38" t="s">
        <v>238</v>
      </c>
      <c r="M27" s="38" t="s">
        <v>238</v>
      </c>
      <c r="N27" s="38" t="s">
        <v>238</v>
      </c>
      <c r="O27" s="38" t="s">
        <v>238</v>
      </c>
      <c r="P27" s="38" t="s">
        <v>238</v>
      </c>
      <c r="Q27" s="38" t="s">
        <v>238</v>
      </c>
      <c r="R27" s="38" t="s">
        <v>238</v>
      </c>
      <c r="S27" s="38" t="s">
        <v>238</v>
      </c>
      <c r="T27" s="38" t="s">
        <v>238</v>
      </c>
      <c r="U27" s="38" t="s">
        <v>238</v>
      </c>
      <c r="V27" s="38" t="s">
        <v>238</v>
      </c>
      <c r="W27" s="38" t="s">
        <v>238</v>
      </c>
      <c r="X27" s="38" t="s">
        <v>238</v>
      </c>
      <c r="Y27" s="38"/>
      <c r="Z27" s="38" t="s">
        <v>238</v>
      </c>
      <c r="AA27" s="38"/>
      <c r="AB27" s="38" t="s">
        <v>238</v>
      </c>
      <c r="AC27" s="38"/>
      <c r="AD27" s="38" t="s">
        <v>238</v>
      </c>
      <c r="AE27" s="38"/>
      <c r="AF27" s="38" t="s">
        <v>238</v>
      </c>
      <c r="AG27" s="38"/>
      <c r="AH27" s="86" t="s">
        <v>238</v>
      </c>
      <c r="AI27" s="36"/>
      <c r="AJ27" s="38" t="s">
        <v>238</v>
      </c>
      <c r="AK27" s="38"/>
      <c r="AL27" s="38" t="s">
        <v>238</v>
      </c>
      <c r="AM27" s="38"/>
      <c r="AN27" s="38"/>
      <c r="AO27" s="38"/>
      <c r="AP27" s="38"/>
      <c r="AQ27" s="38"/>
      <c r="AR27" s="40"/>
      <c r="AS27" s="40"/>
      <c r="AT27" s="40"/>
      <c r="AU27" s="40"/>
      <c r="AV27" s="53"/>
      <c r="AW27" s="54"/>
    </row>
    <row r="28" spans="1:54" ht="150" customHeight="1" x14ac:dyDescent="0.25">
      <c r="A28" s="55" t="s">
        <v>36</v>
      </c>
      <c r="B28" s="55"/>
      <c r="C28" s="53" t="s">
        <v>217</v>
      </c>
      <c r="D28" s="53" t="s">
        <v>294</v>
      </c>
      <c r="E28" s="53" t="s">
        <v>288</v>
      </c>
      <c r="F28" s="53" t="s">
        <v>295</v>
      </c>
      <c r="G28" s="12">
        <v>1</v>
      </c>
      <c r="H28" s="53" t="s">
        <v>172</v>
      </c>
      <c r="I28" s="53"/>
      <c r="J28" s="53"/>
      <c r="K28" s="53"/>
      <c r="L28" s="38" t="s">
        <v>238</v>
      </c>
      <c r="M28" s="38" t="s">
        <v>238</v>
      </c>
      <c r="N28" s="38" t="s">
        <v>238</v>
      </c>
      <c r="O28" s="38" t="s">
        <v>238</v>
      </c>
      <c r="P28" s="38" t="s">
        <v>238</v>
      </c>
      <c r="Q28" s="38" t="s">
        <v>238</v>
      </c>
      <c r="R28" s="38" t="s">
        <v>238</v>
      </c>
      <c r="S28" s="38" t="s">
        <v>238</v>
      </c>
      <c r="T28" s="38" t="s">
        <v>238</v>
      </c>
      <c r="U28" s="38" t="s">
        <v>238</v>
      </c>
      <c r="V28" s="38" t="s">
        <v>238</v>
      </c>
      <c r="W28" s="38" t="s">
        <v>238</v>
      </c>
      <c r="X28" s="38" t="s">
        <v>238</v>
      </c>
      <c r="Y28" s="38"/>
      <c r="Z28" s="38" t="s">
        <v>238</v>
      </c>
      <c r="AA28" s="38"/>
      <c r="AB28" s="38" t="s">
        <v>238</v>
      </c>
      <c r="AC28" s="38"/>
      <c r="AD28" s="38" t="s">
        <v>238</v>
      </c>
      <c r="AE28" s="38"/>
      <c r="AF28" s="38" t="s">
        <v>238</v>
      </c>
      <c r="AG28" s="38"/>
      <c r="AH28" s="86" t="s">
        <v>238</v>
      </c>
      <c r="AI28" s="36"/>
      <c r="AJ28" s="38" t="s">
        <v>238</v>
      </c>
      <c r="AK28" s="38"/>
      <c r="AL28" s="38" t="s">
        <v>238</v>
      </c>
      <c r="AM28" s="38"/>
      <c r="AN28" s="38"/>
      <c r="AO28" s="38"/>
      <c r="AP28" s="38"/>
      <c r="AQ28" s="38"/>
      <c r="AR28" s="40"/>
      <c r="AS28" s="40"/>
      <c r="AT28" s="40"/>
      <c r="AU28" s="40"/>
      <c r="AV28" s="53"/>
      <c r="AW28" s="54"/>
    </row>
    <row r="29" spans="1:54" ht="150" customHeight="1" x14ac:dyDescent="0.25">
      <c r="A29" s="55" t="s">
        <v>36</v>
      </c>
      <c r="B29" s="55"/>
      <c r="C29" s="53" t="s">
        <v>217</v>
      </c>
      <c r="D29" s="53" t="s">
        <v>296</v>
      </c>
      <c r="E29" s="53" t="s">
        <v>297</v>
      </c>
      <c r="F29" s="53" t="s">
        <v>298</v>
      </c>
      <c r="G29" s="12" t="s">
        <v>299</v>
      </c>
      <c r="H29" s="53" t="s">
        <v>172</v>
      </c>
      <c r="I29" s="53"/>
      <c r="J29" s="53"/>
      <c r="K29" s="53"/>
      <c r="L29" s="38" t="s">
        <v>238</v>
      </c>
      <c r="M29" s="38" t="s">
        <v>238</v>
      </c>
      <c r="N29" s="38" t="s">
        <v>238</v>
      </c>
      <c r="O29" s="38" t="s">
        <v>238</v>
      </c>
      <c r="P29" s="38" t="s">
        <v>238</v>
      </c>
      <c r="Q29" s="38" t="s">
        <v>238</v>
      </c>
      <c r="R29" s="38" t="s">
        <v>238</v>
      </c>
      <c r="S29" s="38" t="s">
        <v>238</v>
      </c>
      <c r="T29" s="38" t="s">
        <v>238</v>
      </c>
      <c r="U29" s="38" t="s">
        <v>238</v>
      </c>
      <c r="V29" s="38" t="s">
        <v>238</v>
      </c>
      <c r="W29" s="38" t="s">
        <v>238</v>
      </c>
      <c r="X29" s="38" t="s">
        <v>238</v>
      </c>
      <c r="Y29" s="38"/>
      <c r="Z29" s="38" t="s">
        <v>238</v>
      </c>
      <c r="AA29" s="38"/>
      <c r="AB29" s="38" t="s">
        <v>238</v>
      </c>
      <c r="AC29" s="38"/>
      <c r="AD29" s="38" t="s">
        <v>238</v>
      </c>
      <c r="AE29" s="38"/>
      <c r="AF29" s="38" t="s">
        <v>238</v>
      </c>
      <c r="AG29" s="38"/>
      <c r="AH29" s="86" t="s">
        <v>238</v>
      </c>
      <c r="AI29" s="36"/>
      <c r="AJ29" s="38" t="s">
        <v>238</v>
      </c>
      <c r="AK29" s="38"/>
      <c r="AL29" s="38" t="s">
        <v>238</v>
      </c>
      <c r="AM29" s="38"/>
      <c r="AN29" s="38"/>
      <c r="AO29" s="38"/>
      <c r="AP29" s="38"/>
      <c r="AQ29" s="38"/>
      <c r="AR29" s="40"/>
      <c r="AS29" s="40"/>
      <c r="AT29" s="40"/>
      <c r="AU29" s="40"/>
      <c r="AV29" s="53"/>
      <c r="AW29" s="54"/>
    </row>
    <row r="30" spans="1:54" ht="150" customHeight="1" x14ac:dyDescent="0.25">
      <c r="A30" s="55" t="s">
        <v>36</v>
      </c>
      <c r="B30" s="55"/>
      <c r="C30" s="53" t="s">
        <v>217</v>
      </c>
      <c r="D30" s="53" t="s">
        <v>300</v>
      </c>
      <c r="E30" s="53" t="s">
        <v>301</v>
      </c>
      <c r="F30" s="53" t="s">
        <v>302</v>
      </c>
      <c r="G30" s="12">
        <v>1</v>
      </c>
      <c r="H30" s="53" t="s">
        <v>50</v>
      </c>
      <c r="I30" s="53"/>
      <c r="J30" s="53"/>
      <c r="K30" s="53"/>
      <c r="L30" s="38" t="s">
        <v>238</v>
      </c>
      <c r="M30" s="38" t="s">
        <v>238</v>
      </c>
      <c r="N30" s="38" t="s">
        <v>238</v>
      </c>
      <c r="O30" s="38" t="s">
        <v>238</v>
      </c>
      <c r="P30" s="38" t="s">
        <v>238</v>
      </c>
      <c r="Q30" s="38" t="s">
        <v>238</v>
      </c>
      <c r="R30" s="38" t="s">
        <v>238</v>
      </c>
      <c r="S30" s="38" t="s">
        <v>238</v>
      </c>
      <c r="T30" s="38" t="s">
        <v>238</v>
      </c>
      <c r="U30" s="38" t="s">
        <v>238</v>
      </c>
      <c r="V30" s="38" t="s">
        <v>238</v>
      </c>
      <c r="W30" s="38" t="s">
        <v>238</v>
      </c>
      <c r="X30" s="37">
        <v>1</v>
      </c>
      <c r="Y30" s="46" t="s">
        <v>313</v>
      </c>
      <c r="Z30" s="37">
        <v>1</v>
      </c>
      <c r="AA30" s="46" t="s">
        <v>313</v>
      </c>
      <c r="AB30" s="37">
        <v>1</v>
      </c>
      <c r="AC30" s="46" t="s">
        <v>313</v>
      </c>
      <c r="AD30" s="36">
        <v>1</v>
      </c>
      <c r="AE30" s="46" t="s">
        <v>313</v>
      </c>
      <c r="AF30" s="36">
        <v>1</v>
      </c>
      <c r="AG30" s="46" t="s">
        <v>313</v>
      </c>
      <c r="AH30" s="86">
        <v>1</v>
      </c>
      <c r="AI30" s="46" t="s">
        <v>313</v>
      </c>
      <c r="AJ30" s="38">
        <v>100</v>
      </c>
      <c r="AK30" s="46" t="s">
        <v>313</v>
      </c>
      <c r="AL30" s="38">
        <v>100</v>
      </c>
      <c r="AM30" s="46" t="s">
        <v>313</v>
      </c>
      <c r="AN30" s="38"/>
      <c r="AO30" s="38"/>
      <c r="AP30" s="38"/>
      <c r="AQ30" s="38"/>
      <c r="AR30" s="40"/>
      <c r="AS30" s="40"/>
      <c r="AT30" s="40"/>
      <c r="AU30" s="40"/>
      <c r="AV30" s="53"/>
      <c r="AW30" s="54"/>
    </row>
    <row r="31" spans="1:54" s="47" customFormat="1" ht="150" customHeight="1" x14ac:dyDescent="0.25">
      <c r="A31" s="55" t="s">
        <v>37</v>
      </c>
      <c r="B31" s="55"/>
      <c r="C31" s="45" t="s">
        <v>85</v>
      </c>
      <c r="D31" s="45" t="s">
        <v>86</v>
      </c>
      <c r="E31" s="45" t="s">
        <v>87</v>
      </c>
      <c r="F31" s="45" t="s">
        <v>88</v>
      </c>
      <c r="G31" s="45" t="s">
        <v>89</v>
      </c>
      <c r="H31" s="45" t="s">
        <v>47</v>
      </c>
      <c r="I31" s="45" t="s">
        <v>90</v>
      </c>
      <c r="J31" s="45" t="s">
        <v>74</v>
      </c>
      <c r="K31" s="45" t="s">
        <v>91</v>
      </c>
      <c r="L31" s="36" t="s">
        <v>64</v>
      </c>
      <c r="M31" s="36" t="s">
        <v>64</v>
      </c>
      <c r="N31" s="38">
        <f>17859954000/20507348000</f>
        <v>0.87090510191761505</v>
      </c>
      <c r="O31" s="36" t="s">
        <v>64</v>
      </c>
      <c r="P31" s="36" t="s">
        <v>64</v>
      </c>
      <c r="Q31" s="38">
        <f>16198274417/19366070122</f>
        <v>0.83642547584285776</v>
      </c>
      <c r="R31" s="38" t="s">
        <v>238</v>
      </c>
      <c r="S31" s="38" t="s">
        <v>238</v>
      </c>
      <c r="T31" s="83">
        <f>2.42</f>
        <v>2.42</v>
      </c>
      <c r="U31" s="38" t="s">
        <v>238</v>
      </c>
      <c r="V31" s="38" t="s">
        <v>238</v>
      </c>
      <c r="W31" s="69">
        <v>9.8000000000000007</v>
      </c>
      <c r="X31" s="38" t="s">
        <v>238</v>
      </c>
      <c r="Y31" s="38"/>
      <c r="Z31" s="38" t="s">
        <v>238</v>
      </c>
      <c r="AA31" s="38"/>
      <c r="AB31" s="38">
        <v>3.48</v>
      </c>
      <c r="AC31" s="38"/>
      <c r="AD31" s="36" t="s">
        <v>238</v>
      </c>
      <c r="AE31" s="36"/>
      <c r="AF31" s="36" t="s">
        <v>238</v>
      </c>
      <c r="AG31" s="36"/>
      <c r="AH31" s="105">
        <v>10.78</v>
      </c>
      <c r="AI31" s="108"/>
      <c r="AJ31" s="36" t="s">
        <v>238</v>
      </c>
      <c r="AK31" s="36"/>
      <c r="AL31" s="36" t="s">
        <v>238</v>
      </c>
      <c r="AM31" s="36"/>
      <c r="AN31" s="84"/>
      <c r="AO31" s="84"/>
      <c r="AP31" s="36"/>
      <c r="AQ31" s="36"/>
      <c r="AR31" s="38"/>
      <c r="AS31" s="38"/>
      <c r="AT31" s="38"/>
      <c r="AU31" s="38"/>
      <c r="AV31" s="45"/>
      <c r="AW31" s="38"/>
    </row>
    <row r="32" spans="1:54" s="47" customFormat="1" ht="150" customHeight="1" x14ac:dyDescent="0.25">
      <c r="A32" s="55" t="s">
        <v>37</v>
      </c>
      <c r="B32" s="55"/>
      <c r="C32" s="45" t="s">
        <v>85</v>
      </c>
      <c r="D32" s="45" t="s">
        <v>92</v>
      </c>
      <c r="E32" s="45" t="s">
        <v>187</v>
      </c>
      <c r="F32" s="45" t="s">
        <v>93</v>
      </c>
      <c r="G32" s="45" t="s">
        <v>94</v>
      </c>
      <c r="H32" s="45" t="str">
        <f>+H31</f>
        <v>Trimestral</v>
      </c>
      <c r="I32" s="45" t="s">
        <v>90</v>
      </c>
      <c r="J32" s="45" t="s">
        <v>74</v>
      </c>
      <c r="K32" s="45" t="s">
        <v>91</v>
      </c>
      <c r="L32" s="36" t="s">
        <v>64</v>
      </c>
      <c r="M32" s="36" t="s">
        <v>64</v>
      </c>
      <c r="N32" s="38">
        <f>79618341000/20917669000</f>
        <v>3.8062721520261174</v>
      </c>
      <c r="O32" s="36" t="s">
        <v>64</v>
      </c>
      <c r="P32" s="36" t="s">
        <v>64</v>
      </c>
      <c r="Q32" s="38">
        <f>76881981821/1977639078</f>
        <v>38.875638470266921</v>
      </c>
      <c r="R32" s="38" t="s">
        <v>238</v>
      </c>
      <c r="S32" s="38" t="s">
        <v>238</v>
      </c>
      <c r="T32" s="38">
        <v>7.48</v>
      </c>
      <c r="U32" s="38" t="s">
        <v>238</v>
      </c>
      <c r="V32" s="38" t="s">
        <v>238</v>
      </c>
      <c r="W32" s="69">
        <v>8.4</v>
      </c>
      <c r="X32" s="38" t="s">
        <v>238</v>
      </c>
      <c r="Y32" s="38"/>
      <c r="Z32" s="38" t="s">
        <v>238</v>
      </c>
      <c r="AA32" s="38"/>
      <c r="AB32" s="38">
        <v>7.5</v>
      </c>
      <c r="AC32" s="38"/>
      <c r="AD32" s="36" t="s">
        <v>238</v>
      </c>
      <c r="AE32" s="36"/>
      <c r="AF32" s="36" t="s">
        <v>238</v>
      </c>
      <c r="AG32" s="36"/>
      <c r="AH32" s="105">
        <v>9.6199999999999992</v>
      </c>
      <c r="AI32" s="109"/>
      <c r="AJ32" s="36" t="s">
        <v>238</v>
      </c>
      <c r="AK32" s="36"/>
      <c r="AL32" s="36" t="s">
        <v>238</v>
      </c>
      <c r="AM32" s="36"/>
      <c r="AN32" s="41"/>
      <c r="AO32" s="41"/>
      <c r="AP32" s="36"/>
      <c r="AQ32" s="36"/>
      <c r="AR32" s="38"/>
      <c r="AS32" s="38"/>
      <c r="AT32" s="38"/>
      <c r="AU32" s="38"/>
      <c r="AV32" s="45"/>
      <c r="AW32" s="38"/>
    </row>
    <row r="33" spans="1:49" s="47" customFormat="1" ht="150" customHeight="1" x14ac:dyDescent="0.25">
      <c r="A33" s="55" t="s">
        <v>37</v>
      </c>
      <c r="B33" s="55"/>
      <c r="C33" s="45" t="s">
        <v>85</v>
      </c>
      <c r="D33" s="45" t="s">
        <v>95</v>
      </c>
      <c r="E33" s="45" t="s">
        <v>188</v>
      </c>
      <c r="F33" s="45" t="s">
        <v>96</v>
      </c>
      <c r="G33" s="46" t="s">
        <v>97</v>
      </c>
      <c r="H33" s="45" t="str">
        <f>+H32</f>
        <v>Trimestral</v>
      </c>
      <c r="I33" s="45" t="s">
        <v>90</v>
      </c>
      <c r="J33" s="45" t="s">
        <v>74</v>
      </c>
      <c r="K33" s="45" t="s">
        <v>91</v>
      </c>
      <c r="L33" s="36" t="s">
        <v>64</v>
      </c>
      <c r="M33" s="36" t="s">
        <v>64</v>
      </c>
      <c r="N33" s="38">
        <f>4620511000*100/58700672000</f>
        <v>7.8713085260761577</v>
      </c>
      <c r="O33" s="36" t="s">
        <v>64</v>
      </c>
      <c r="P33" s="36" t="s">
        <v>64</v>
      </c>
      <c r="Q33" s="38">
        <f>3987674590*100/57105591037</f>
        <v>6.9829845337145633</v>
      </c>
      <c r="R33" s="38" t="s">
        <v>238</v>
      </c>
      <c r="S33" s="38" t="s">
        <v>238</v>
      </c>
      <c r="T33" s="83">
        <v>20.170000000000002</v>
      </c>
      <c r="U33" s="38" t="s">
        <v>238</v>
      </c>
      <c r="V33" s="38" t="s">
        <v>238</v>
      </c>
      <c r="W33" s="69">
        <f>+(27353960000*100)/81200327967</f>
        <v>33.687006795239441</v>
      </c>
      <c r="X33" s="38" t="s">
        <v>238</v>
      </c>
      <c r="Y33" s="38"/>
      <c r="Z33" s="38" t="s">
        <v>238</v>
      </c>
      <c r="AA33" s="38"/>
      <c r="AB33" s="69">
        <f>+(1775980000*100)/72529273000</f>
        <v>2.4486389102507617</v>
      </c>
      <c r="AC33" s="38"/>
      <c r="AD33" s="36" t="s">
        <v>238</v>
      </c>
      <c r="AE33" s="36"/>
      <c r="AF33" s="36" t="s">
        <v>238</v>
      </c>
      <c r="AG33" s="36"/>
      <c r="AH33" s="106">
        <f>+(2447749571*100)/71689976832</f>
        <v>3.4143539713175173</v>
      </c>
      <c r="AI33" s="110"/>
      <c r="AJ33" s="36" t="s">
        <v>238</v>
      </c>
      <c r="AK33" s="36"/>
      <c r="AL33" s="36" t="s">
        <v>238</v>
      </c>
      <c r="AM33" s="36"/>
      <c r="AN33" s="84"/>
      <c r="AO33" s="84"/>
      <c r="AP33" s="36"/>
      <c r="AQ33" s="36"/>
      <c r="AR33" s="38"/>
      <c r="AS33" s="38"/>
      <c r="AT33" s="38"/>
      <c r="AU33" s="38"/>
      <c r="AV33" s="45"/>
      <c r="AW33" s="38"/>
    </row>
    <row r="34" spans="1:49" s="47" customFormat="1" ht="150" customHeight="1" x14ac:dyDescent="0.25">
      <c r="A34" s="55" t="s">
        <v>37</v>
      </c>
      <c r="B34" s="55"/>
      <c r="C34" s="45" t="s">
        <v>98</v>
      </c>
      <c r="D34" s="45" t="s">
        <v>99</v>
      </c>
      <c r="E34" s="45" t="s">
        <v>189</v>
      </c>
      <c r="F34" s="45" t="s">
        <v>100</v>
      </c>
      <c r="G34" s="48" t="s">
        <v>101</v>
      </c>
      <c r="H34" s="45" t="s">
        <v>25</v>
      </c>
      <c r="I34" s="45" t="s">
        <v>102</v>
      </c>
      <c r="J34" s="45" t="s">
        <v>190</v>
      </c>
      <c r="K34" s="45" t="s">
        <v>91</v>
      </c>
      <c r="L34" s="38" t="s">
        <v>64</v>
      </c>
      <c r="M34" s="38" t="s">
        <v>64</v>
      </c>
      <c r="N34" s="38" t="s">
        <v>64</v>
      </c>
      <c r="O34" s="38" t="s">
        <v>64</v>
      </c>
      <c r="P34" s="38" t="s">
        <v>64</v>
      </c>
      <c r="Q34" s="51">
        <v>0.4022</v>
      </c>
      <c r="R34" s="38" t="s">
        <v>238</v>
      </c>
      <c r="S34" s="38" t="s">
        <v>238</v>
      </c>
      <c r="T34" s="38" t="s">
        <v>64</v>
      </c>
      <c r="U34" s="38" t="s">
        <v>238</v>
      </c>
      <c r="V34" s="38" t="s">
        <v>238</v>
      </c>
      <c r="W34" s="69">
        <f>+(13424392437/16883897556)*100</f>
        <v>79.510032517517843</v>
      </c>
      <c r="X34" s="38" t="s">
        <v>238</v>
      </c>
      <c r="Y34" s="38"/>
      <c r="Z34" s="38" t="s">
        <v>238</v>
      </c>
      <c r="AA34" s="38"/>
      <c r="AB34" s="38" t="s">
        <v>238</v>
      </c>
      <c r="AC34" s="38"/>
      <c r="AD34" s="38" t="s">
        <v>238</v>
      </c>
      <c r="AE34" s="38"/>
      <c r="AF34" s="38" t="s">
        <v>238</v>
      </c>
      <c r="AG34" s="38"/>
      <c r="AH34" s="36">
        <v>1</v>
      </c>
      <c r="AI34" s="107"/>
      <c r="AJ34" s="36" t="s">
        <v>238</v>
      </c>
      <c r="AK34" s="38"/>
      <c r="AL34" s="36" t="s">
        <v>238</v>
      </c>
      <c r="AM34" s="38"/>
      <c r="AN34" s="38"/>
      <c r="AO34" s="38"/>
      <c r="AP34" s="38"/>
      <c r="AQ34" s="38"/>
      <c r="AR34" s="38"/>
      <c r="AS34" s="38"/>
      <c r="AT34" s="38"/>
      <c r="AU34" s="38"/>
      <c r="AV34" s="38"/>
      <c r="AW34" s="45"/>
    </row>
    <row r="35" spans="1:49" s="47" customFormat="1" ht="150" customHeight="1" x14ac:dyDescent="0.25">
      <c r="A35" s="55" t="s">
        <v>37</v>
      </c>
      <c r="B35" s="55"/>
      <c r="C35" s="45" t="s">
        <v>103</v>
      </c>
      <c r="D35" s="45" t="s">
        <v>104</v>
      </c>
      <c r="E35" s="45" t="s">
        <v>191</v>
      </c>
      <c r="F35" s="45" t="s">
        <v>105</v>
      </c>
      <c r="G35" s="48" t="s">
        <v>236</v>
      </c>
      <c r="H35" s="45" t="s">
        <v>25</v>
      </c>
      <c r="I35" s="45" t="s">
        <v>106</v>
      </c>
      <c r="J35" s="45" t="s">
        <v>190</v>
      </c>
      <c r="K35" s="45" t="s">
        <v>107</v>
      </c>
      <c r="L35" s="38" t="s">
        <v>64</v>
      </c>
      <c r="M35" s="38" t="s">
        <v>64</v>
      </c>
      <c r="N35" s="38" t="s">
        <v>64</v>
      </c>
      <c r="O35" s="38" t="s">
        <v>64</v>
      </c>
      <c r="P35" s="38" t="s">
        <v>64</v>
      </c>
      <c r="Q35" s="36">
        <v>1</v>
      </c>
      <c r="R35" s="38" t="s">
        <v>238</v>
      </c>
      <c r="S35" s="38" t="s">
        <v>238</v>
      </c>
      <c r="T35" s="38" t="s">
        <v>64</v>
      </c>
      <c r="U35" s="38" t="s">
        <v>238</v>
      </c>
      <c r="V35" s="38" t="s">
        <v>238</v>
      </c>
      <c r="W35" s="67">
        <v>1</v>
      </c>
      <c r="X35" s="38" t="s">
        <v>238</v>
      </c>
      <c r="Y35" s="38"/>
      <c r="Z35" s="38" t="s">
        <v>238</v>
      </c>
      <c r="AA35" s="38"/>
      <c r="AB35" s="38" t="s">
        <v>238</v>
      </c>
      <c r="AC35" s="38"/>
      <c r="AD35" s="38" t="s">
        <v>238</v>
      </c>
      <c r="AE35" s="38"/>
      <c r="AF35" s="38" t="s">
        <v>238</v>
      </c>
      <c r="AG35" s="38"/>
      <c r="AH35" s="36">
        <v>1</v>
      </c>
      <c r="AI35" s="102"/>
      <c r="AJ35" s="36" t="s">
        <v>238</v>
      </c>
      <c r="AK35" s="38"/>
      <c r="AL35" s="36" t="s">
        <v>238</v>
      </c>
      <c r="AM35" s="38"/>
      <c r="AN35" s="38"/>
      <c r="AO35" s="38"/>
      <c r="AP35" s="38"/>
      <c r="AQ35" s="38"/>
      <c r="AR35" s="38"/>
      <c r="AS35" s="38"/>
      <c r="AT35" s="38"/>
      <c r="AU35" s="38"/>
      <c r="AV35" s="45"/>
      <c r="AW35" s="45"/>
    </row>
    <row r="36" spans="1:49" ht="150" customHeight="1" x14ac:dyDescent="0.25">
      <c r="A36" s="55" t="s">
        <v>37</v>
      </c>
      <c r="B36" s="55"/>
      <c r="C36" s="45" t="s">
        <v>108</v>
      </c>
      <c r="D36" s="45" t="s">
        <v>109</v>
      </c>
      <c r="E36" s="45" t="s">
        <v>110</v>
      </c>
      <c r="F36" s="45" t="s">
        <v>111</v>
      </c>
      <c r="G36" s="46">
        <v>0.97</v>
      </c>
      <c r="H36" s="45" t="s">
        <v>50</v>
      </c>
      <c r="I36" s="45" t="s">
        <v>138</v>
      </c>
      <c r="J36" s="45" t="s">
        <v>113</v>
      </c>
      <c r="K36" s="45" t="s">
        <v>125</v>
      </c>
      <c r="L36" s="36">
        <v>1</v>
      </c>
      <c r="M36" s="36">
        <v>1</v>
      </c>
      <c r="N36" s="36">
        <v>1</v>
      </c>
      <c r="O36" s="36">
        <v>1</v>
      </c>
      <c r="P36" s="36">
        <v>1</v>
      </c>
      <c r="Q36" s="36">
        <v>1</v>
      </c>
      <c r="R36" s="36">
        <v>1</v>
      </c>
      <c r="S36" s="36">
        <v>1</v>
      </c>
      <c r="T36" s="36">
        <v>1</v>
      </c>
      <c r="U36" s="36">
        <v>1</v>
      </c>
      <c r="V36" s="36">
        <v>1</v>
      </c>
      <c r="W36" s="67">
        <v>1</v>
      </c>
      <c r="X36" s="67">
        <v>1</v>
      </c>
      <c r="Y36" s="67"/>
      <c r="Z36" s="67">
        <v>1</v>
      </c>
      <c r="AA36" s="67"/>
      <c r="AB36" s="67">
        <v>1</v>
      </c>
      <c r="AC36" s="67"/>
      <c r="AD36" s="36">
        <v>1</v>
      </c>
      <c r="AE36" s="36"/>
      <c r="AF36" s="36">
        <v>1</v>
      </c>
      <c r="AG36" s="36"/>
      <c r="AH36" s="102">
        <v>1</v>
      </c>
      <c r="AI36" s="102"/>
      <c r="AJ36" s="102">
        <v>1</v>
      </c>
      <c r="AK36" s="36"/>
      <c r="AL36" s="102">
        <v>1</v>
      </c>
      <c r="AM36" s="35"/>
      <c r="AN36" s="35"/>
      <c r="AO36" s="35"/>
      <c r="AP36" s="35"/>
      <c r="AQ36" s="35"/>
      <c r="AR36" s="35"/>
      <c r="AS36" s="35"/>
      <c r="AT36" s="35"/>
      <c r="AU36" s="35"/>
      <c r="AV36" s="53"/>
      <c r="AW36" s="53"/>
    </row>
    <row r="37" spans="1:49" ht="150" customHeight="1" x14ac:dyDescent="0.25">
      <c r="A37" s="55" t="s">
        <v>37</v>
      </c>
      <c r="B37" s="55"/>
      <c r="C37" s="45" t="s">
        <v>114</v>
      </c>
      <c r="D37" s="45" t="s">
        <v>115</v>
      </c>
      <c r="E37" s="45" t="s">
        <v>116</v>
      </c>
      <c r="F37" s="45" t="s">
        <v>117</v>
      </c>
      <c r="G37" s="46">
        <v>0.97</v>
      </c>
      <c r="H37" s="45" t="s">
        <v>50</v>
      </c>
      <c r="I37" s="45" t="s">
        <v>112</v>
      </c>
      <c r="J37" s="45" t="s">
        <v>113</v>
      </c>
      <c r="K37" s="45" t="s">
        <v>125</v>
      </c>
      <c r="L37" s="36">
        <v>0.98</v>
      </c>
      <c r="M37" s="36">
        <v>1</v>
      </c>
      <c r="N37" s="36">
        <v>1</v>
      </c>
      <c r="O37" s="36">
        <v>1</v>
      </c>
      <c r="P37" s="36">
        <v>1</v>
      </c>
      <c r="Q37" s="36">
        <v>1</v>
      </c>
      <c r="R37" s="36">
        <v>1</v>
      </c>
      <c r="S37" s="36">
        <v>1</v>
      </c>
      <c r="T37" s="36">
        <v>1</v>
      </c>
      <c r="U37" s="36">
        <v>1</v>
      </c>
      <c r="V37" s="36">
        <v>1</v>
      </c>
      <c r="W37" s="67">
        <v>1</v>
      </c>
      <c r="X37" s="67">
        <v>1</v>
      </c>
      <c r="Y37" s="67"/>
      <c r="Z37" s="67">
        <v>1</v>
      </c>
      <c r="AA37" s="67"/>
      <c r="AB37" s="67">
        <v>1</v>
      </c>
      <c r="AC37" s="67"/>
      <c r="AD37" s="36">
        <v>1</v>
      </c>
      <c r="AE37" s="36"/>
      <c r="AF37" s="36">
        <v>1</v>
      </c>
      <c r="AG37" s="36"/>
      <c r="AH37" s="102">
        <v>1</v>
      </c>
      <c r="AI37" s="102"/>
      <c r="AJ37" s="102">
        <v>1</v>
      </c>
      <c r="AK37" s="36"/>
      <c r="AL37" s="102">
        <v>1</v>
      </c>
      <c r="AM37" s="35"/>
      <c r="AN37" s="35"/>
      <c r="AO37" s="35"/>
      <c r="AP37" s="35"/>
      <c r="AQ37" s="35"/>
      <c r="AR37" s="35"/>
      <c r="AS37" s="35"/>
      <c r="AT37" s="35"/>
      <c r="AU37" s="35"/>
      <c r="AV37" s="53"/>
      <c r="AW37" s="53"/>
    </row>
    <row r="38" spans="1:49" ht="150" customHeight="1" x14ac:dyDescent="0.25">
      <c r="A38" s="55" t="s">
        <v>37</v>
      </c>
      <c r="B38" s="55"/>
      <c r="C38" s="45" t="s">
        <v>108</v>
      </c>
      <c r="D38" s="45" t="s">
        <v>118</v>
      </c>
      <c r="E38" s="45" t="s">
        <v>119</v>
      </c>
      <c r="F38" s="45" t="s">
        <v>120</v>
      </c>
      <c r="G38" s="46">
        <v>0.95</v>
      </c>
      <c r="H38" s="45" t="s">
        <v>50</v>
      </c>
      <c r="I38" s="45" t="s">
        <v>112</v>
      </c>
      <c r="J38" s="45" t="s">
        <v>113</v>
      </c>
      <c r="K38" s="45" t="s">
        <v>46</v>
      </c>
      <c r="L38" s="36">
        <v>1</v>
      </c>
      <c r="M38" s="36">
        <v>1</v>
      </c>
      <c r="N38" s="36">
        <v>1</v>
      </c>
      <c r="O38" s="36">
        <v>1</v>
      </c>
      <c r="P38" s="36">
        <v>1</v>
      </c>
      <c r="Q38" s="36">
        <v>1</v>
      </c>
      <c r="R38" s="36">
        <v>1</v>
      </c>
      <c r="S38" s="36">
        <v>1</v>
      </c>
      <c r="T38" s="36">
        <v>1</v>
      </c>
      <c r="U38" s="36">
        <v>1</v>
      </c>
      <c r="V38" s="36">
        <v>1</v>
      </c>
      <c r="W38" s="67">
        <v>1</v>
      </c>
      <c r="X38" s="67">
        <v>1</v>
      </c>
      <c r="Y38" s="67"/>
      <c r="Z38" s="67">
        <v>1</v>
      </c>
      <c r="AA38" s="67"/>
      <c r="AB38" s="67">
        <v>1</v>
      </c>
      <c r="AC38" s="67"/>
      <c r="AD38" s="36">
        <v>1</v>
      </c>
      <c r="AE38" s="36"/>
      <c r="AF38" s="36">
        <v>1</v>
      </c>
      <c r="AG38" s="36"/>
      <c r="AH38" s="102">
        <v>1</v>
      </c>
      <c r="AI38" s="102"/>
      <c r="AJ38" s="36">
        <v>0.97760000000000002</v>
      </c>
      <c r="AK38" s="46" t="s">
        <v>318</v>
      </c>
      <c r="AL38" s="36">
        <v>0.98729999999999996</v>
      </c>
      <c r="AM38" s="46" t="s">
        <v>319</v>
      </c>
      <c r="AN38" s="35"/>
      <c r="AO38" s="35"/>
      <c r="AP38" s="35"/>
      <c r="AQ38" s="35"/>
      <c r="AR38" s="35"/>
      <c r="AS38" s="35"/>
      <c r="AT38" s="35"/>
      <c r="AU38" s="35"/>
      <c r="AV38" s="45"/>
      <c r="AW38" s="45"/>
    </row>
    <row r="39" spans="1:49" ht="150" customHeight="1" x14ac:dyDescent="0.25">
      <c r="A39" s="55" t="s">
        <v>280</v>
      </c>
      <c r="B39" s="55" t="s">
        <v>283</v>
      </c>
      <c r="C39" s="53" t="s">
        <v>217</v>
      </c>
      <c r="D39" s="53" t="s">
        <v>121</v>
      </c>
      <c r="E39" s="53" t="s">
        <v>122</v>
      </c>
      <c r="F39" s="53" t="s">
        <v>123</v>
      </c>
      <c r="G39" s="10">
        <v>0.98</v>
      </c>
      <c r="H39" s="53" t="s">
        <v>50</v>
      </c>
      <c r="I39" s="53" t="s">
        <v>124</v>
      </c>
      <c r="J39" s="53" t="s">
        <v>125</v>
      </c>
      <c r="K39" s="53" t="s">
        <v>125</v>
      </c>
      <c r="L39" s="75">
        <v>1</v>
      </c>
      <c r="M39" s="75">
        <v>1</v>
      </c>
      <c r="N39" s="75">
        <v>1</v>
      </c>
      <c r="O39" s="75">
        <v>1</v>
      </c>
      <c r="P39" s="75">
        <v>1</v>
      </c>
      <c r="Q39" s="75">
        <v>1</v>
      </c>
      <c r="R39" s="75">
        <v>1</v>
      </c>
      <c r="S39" s="75">
        <v>1</v>
      </c>
      <c r="T39" s="75">
        <v>1</v>
      </c>
      <c r="U39" s="75">
        <v>1</v>
      </c>
      <c r="V39" s="75">
        <v>1</v>
      </c>
      <c r="W39" s="75">
        <v>1</v>
      </c>
      <c r="X39" s="75">
        <v>1</v>
      </c>
      <c r="Y39" s="100" t="s">
        <v>314</v>
      </c>
      <c r="Z39" s="75">
        <v>1</v>
      </c>
      <c r="AA39" s="100" t="s">
        <v>314</v>
      </c>
      <c r="AB39" s="75">
        <v>1</v>
      </c>
      <c r="AC39" s="100" t="s">
        <v>314</v>
      </c>
      <c r="AD39" s="75">
        <v>1</v>
      </c>
      <c r="AE39" s="100" t="s">
        <v>314</v>
      </c>
      <c r="AF39" s="75">
        <v>1</v>
      </c>
      <c r="AG39" s="100" t="s">
        <v>314</v>
      </c>
      <c r="AH39" s="75">
        <v>1</v>
      </c>
      <c r="AI39" s="100" t="s">
        <v>314</v>
      </c>
      <c r="AJ39" s="75">
        <v>1</v>
      </c>
      <c r="AK39" s="100" t="s">
        <v>314</v>
      </c>
      <c r="AL39" s="100">
        <v>1</v>
      </c>
      <c r="AM39" s="100" t="s">
        <v>314</v>
      </c>
      <c r="AN39" s="43"/>
      <c r="AO39" s="43"/>
      <c r="AP39" s="43"/>
      <c r="AQ39" s="43"/>
      <c r="AR39" s="43"/>
      <c r="AS39" s="43"/>
      <c r="AT39" s="43"/>
      <c r="AU39" s="43"/>
      <c r="AV39" s="53"/>
      <c r="AW39" s="53"/>
    </row>
    <row r="40" spans="1:49" ht="150" customHeight="1" x14ac:dyDescent="0.25">
      <c r="A40" s="55" t="s">
        <v>280</v>
      </c>
      <c r="B40" s="55" t="s">
        <v>283</v>
      </c>
      <c r="C40" s="53" t="s">
        <v>108</v>
      </c>
      <c r="D40" s="53" t="s">
        <v>126</v>
      </c>
      <c r="E40" s="53" t="s">
        <v>57</v>
      </c>
      <c r="F40" s="53" t="s">
        <v>127</v>
      </c>
      <c r="G40" s="10">
        <v>0.95</v>
      </c>
      <c r="H40" s="53" t="s">
        <v>50</v>
      </c>
      <c r="I40" s="53" t="s">
        <v>124</v>
      </c>
      <c r="J40" s="53" t="s">
        <v>125</v>
      </c>
      <c r="K40" s="53" t="s">
        <v>125</v>
      </c>
      <c r="L40" s="75">
        <v>1</v>
      </c>
      <c r="M40" s="75">
        <v>1</v>
      </c>
      <c r="N40" s="75">
        <v>1</v>
      </c>
      <c r="O40" s="75">
        <v>1</v>
      </c>
      <c r="P40" s="75">
        <v>1</v>
      </c>
      <c r="Q40" s="75">
        <v>1</v>
      </c>
      <c r="R40" s="75">
        <v>1</v>
      </c>
      <c r="S40" s="75">
        <v>1</v>
      </c>
      <c r="T40" s="75">
        <v>1</v>
      </c>
      <c r="U40" s="75">
        <v>1</v>
      </c>
      <c r="V40" s="75">
        <v>1</v>
      </c>
      <c r="W40" s="75">
        <v>1</v>
      </c>
      <c r="X40" s="75">
        <v>1</v>
      </c>
      <c r="Y40" s="100" t="s">
        <v>315</v>
      </c>
      <c r="Z40" s="75">
        <v>1</v>
      </c>
      <c r="AA40" s="100" t="s">
        <v>315</v>
      </c>
      <c r="AB40" s="75">
        <v>1</v>
      </c>
      <c r="AC40" s="100" t="s">
        <v>315</v>
      </c>
      <c r="AD40" s="75">
        <v>1</v>
      </c>
      <c r="AE40" s="100" t="s">
        <v>315</v>
      </c>
      <c r="AF40" s="75">
        <v>1</v>
      </c>
      <c r="AG40" s="100" t="s">
        <v>315</v>
      </c>
      <c r="AH40" s="75">
        <v>1</v>
      </c>
      <c r="AI40" s="100" t="s">
        <v>315</v>
      </c>
      <c r="AJ40" s="75">
        <v>1</v>
      </c>
      <c r="AK40" s="100" t="s">
        <v>315</v>
      </c>
      <c r="AL40" s="100">
        <v>0.94899999999999995</v>
      </c>
      <c r="AM40" s="100" t="s">
        <v>315</v>
      </c>
      <c r="AN40" s="43"/>
      <c r="AO40" s="43"/>
      <c r="AP40" s="43"/>
      <c r="AQ40" s="43"/>
      <c r="AR40" s="43"/>
      <c r="AS40" s="43"/>
      <c r="AT40" s="43"/>
      <c r="AU40" s="43"/>
      <c r="AV40" s="53"/>
      <c r="AW40" s="53"/>
    </row>
    <row r="41" spans="1:49" ht="150" customHeight="1" x14ac:dyDescent="0.25">
      <c r="A41" s="55" t="s">
        <v>280</v>
      </c>
      <c r="B41" s="55" t="s">
        <v>283</v>
      </c>
      <c r="C41" s="53" t="s">
        <v>171</v>
      </c>
      <c r="D41" s="53" t="s">
        <v>128</v>
      </c>
      <c r="E41" s="53" t="s">
        <v>129</v>
      </c>
      <c r="F41" s="53" t="s">
        <v>192</v>
      </c>
      <c r="G41" s="10">
        <v>0.98</v>
      </c>
      <c r="H41" s="53" t="s">
        <v>50</v>
      </c>
      <c r="I41" s="53" t="s">
        <v>124</v>
      </c>
      <c r="J41" s="53" t="s">
        <v>125</v>
      </c>
      <c r="K41" s="53" t="s">
        <v>125</v>
      </c>
      <c r="L41" s="75">
        <v>1</v>
      </c>
      <c r="M41" s="75">
        <v>1</v>
      </c>
      <c r="N41" s="75">
        <v>1</v>
      </c>
      <c r="O41" s="75">
        <v>1</v>
      </c>
      <c r="P41" s="76">
        <v>0.97299999999999998</v>
      </c>
      <c r="Q41" s="75">
        <v>1</v>
      </c>
      <c r="R41" s="75">
        <v>1</v>
      </c>
      <c r="S41" s="75">
        <v>0.97140000000000004</v>
      </c>
      <c r="T41" s="75">
        <v>1</v>
      </c>
      <c r="U41" s="75">
        <v>0.98250000000000004</v>
      </c>
      <c r="V41" s="75">
        <v>1</v>
      </c>
      <c r="W41" s="75">
        <v>0.98250000000000004</v>
      </c>
      <c r="X41" s="75">
        <v>1</v>
      </c>
      <c r="Y41" s="100" t="s">
        <v>316</v>
      </c>
      <c r="Z41" s="75">
        <v>1</v>
      </c>
      <c r="AA41" s="100" t="s">
        <v>316</v>
      </c>
      <c r="AB41" s="75">
        <v>1</v>
      </c>
      <c r="AC41" s="100" t="s">
        <v>316</v>
      </c>
      <c r="AD41" s="75">
        <v>1</v>
      </c>
      <c r="AE41" s="100" t="s">
        <v>316</v>
      </c>
      <c r="AF41" s="75">
        <v>1</v>
      </c>
      <c r="AG41" s="100" t="s">
        <v>316</v>
      </c>
      <c r="AH41" s="75">
        <v>1</v>
      </c>
      <c r="AI41" s="100" t="s">
        <v>316</v>
      </c>
      <c r="AJ41" s="75">
        <v>1</v>
      </c>
      <c r="AK41" s="100" t="s">
        <v>316</v>
      </c>
      <c r="AL41" s="100">
        <v>1</v>
      </c>
      <c r="AM41" s="100" t="s">
        <v>316</v>
      </c>
      <c r="AN41" s="43"/>
      <c r="AO41" s="43"/>
      <c r="AP41" s="43"/>
      <c r="AQ41" s="43"/>
      <c r="AR41" s="43"/>
      <c r="AS41" s="43"/>
      <c r="AT41" s="43"/>
      <c r="AU41" s="43"/>
      <c r="AV41" s="53"/>
      <c r="AW41" s="53"/>
    </row>
    <row r="42" spans="1:49" ht="150" customHeight="1" x14ac:dyDescent="0.25">
      <c r="A42" s="55" t="s">
        <v>280</v>
      </c>
      <c r="B42" s="55" t="s">
        <v>283</v>
      </c>
      <c r="C42" s="53" t="s">
        <v>108</v>
      </c>
      <c r="D42" s="53" t="s">
        <v>130</v>
      </c>
      <c r="E42" s="53" t="s">
        <v>131</v>
      </c>
      <c r="F42" s="53" t="s">
        <v>132</v>
      </c>
      <c r="G42" s="10">
        <v>0.95</v>
      </c>
      <c r="H42" s="53" t="s">
        <v>50</v>
      </c>
      <c r="I42" s="53" t="s">
        <v>124</v>
      </c>
      <c r="J42" s="53" t="s">
        <v>125</v>
      </c>
      <c r="K42" s="53" t="s">
        <v>125</v>
      </c>
      <c r="L42" s="76">
        <v>0.99980000000000002</v>
      </c>
      <c r="M42" s="76">
        <v>0.99839999999999995</v>
      </c>
      <c r="N42" s="76">
        <v>0.99850000000000005</v>
      </c>
      <c r="O42" s="76">
        <v>0.99860000000000004</v>
      </c>
      <c r="P42" s="76">
        <v>0.99850000000000005</v>
      </c>
      <c r="Q42" s="76">
        <v>0.99860000000000004</v>
      </c>
      <c r="R42" s="76">
        <v>0.99929999999999997</v>
      </c>
      <c r="S42" s="76">
        <v>0.998</v>
      </c>
      <c r="T42" s="76">
        <v>0.998</v>
      </c>
      <c r="U42" s="76">
        <v>0.998</v>
      </c>
      <c r="V42" s="76">
        <v>0.998</v>
      </c>
      <c r="W42" s="76">
        <v>0.998</v>
      </c>
      <c r="X42" s="75">
        <v>1</v>
      </c>
      <c r="Y42" s="101" t="s">
        <v>317</v>
      </c>
      <c r="Z42" s="75">
        <v>1</v>
      </c>
      <c r="AA42" s="101" t="s">
        <v>317</v>
      </c>
      <c r="AB42" s="75">
        <v>1</v>
      </c>
      <c r="AC42" s="101" t="s">
        <v>317</v>
      </c>
      <c r="AD42" s="75">
        <v>1</v>
      </c>
      <c r="AE42" s="101" t="s">
        <v>317</v>
      </c>
      <c r="AF42" s="75">
        <v>1</v>
      </c>
      <c r="AG42" s="101" t="s">
        <v>317</v>
      </c>
      <c r="AH42" s="75">
        <v>1</v>
      </c>
      <c r="AI42" s="101" t="s">
        <v>317</v>
      </c>
      <c r="AJ42" s="75">
        <v>0.998</v>
      </c>
      <c r="AK42" s="101" t="s">
        <v>317</v>
      </c>
      <c r="AL42" s="100">
        <v>1</v>
      </c>
      <c r="AM42" s="101" t="s">
        <v>317</v>
      </c>
      <c r="AN42" s="44"/>
      <c r="AO42" s="44"/>
      <c r="AP42" s="44"/>
      <c r="AQ42" s="44"/>
      <c r="AR42" s="44"/>
      <c r="AS42" s="44"/>
      <c r="AT42" s="44"/>
      <c r="AU42" s="44"/>
      <c r="AV42" s="53"/>
      <c r="AW42" s="53"/>
    </row>
    <row r="43" spans="1:49" ht="150" customHeight="1" x14ac:dyDescent="0.25">
      <c r="A43" s="55" t="s">
        <v>38</v>
      </c>
      <c r="B43" s="55"/>
      <c r="C43" s="53" t="s">
        <v>171</v>
      </c>
      <c r="D43" s="53" t="s">
        <v>139</v>
      </c>
      <c r="E43" s="53" t="s">
        <v>196</v>
      </c>
      <c r="F43" s="53" t="s">
        <v>221</v>
      </c>
      <c r="G43" s="10">
        <v>1</v>
      </c>
      <c r="H43" s="53" t="s">
        <v>25</v>
      </c>
      <c r="I43" s="53" t="s">
        <v>140</v>
      </c>
      <c r="J43" s="53" t="s">
        <v>141</v>
      </c>
      <c r="K43" s="53" t="s">
        <v>141</v>
      </c>
      <c r="L43" s="38" t="s">
        <v>64</v>
      </c>
      <c r="M43" s="38" t="s">
        <v>64</v>
      </c>
      <c r="N43" s="38" t="s">
        <v>64</v>
      </c>
      <c r="O43" s="38" t="s">
        <v>64</v>
      </c>
      <c r="P43" s="36" t="s">
        <v>64</v>
      </c>
      <c r="Q43" s="36">
        <v>0.7</v>
      </c>
      <c r="R43" s="36" t="s">
        <v>238</v>
      </c>
      <c r="S43" s="36" t="s">
        <v>238</v>
      </c>
      <c r="T43" s="36" t="s">
        <v>238</v>
      </c>
      <c r="U43" s="36" t="s">
        <v>238</v>
      </c>
      <c r="V43" s="36" t="s">
        <v>238</v>
      </c>
      <c r="W43" s="67">
        <v>1</v>
      </c>
      <c r="X43" s="51">
        <v>0</v>
      </c>
      <c r="Y43" s="51"/>
      <c r="Z43" s="51">
        <v>0</v>
      </c>
      <c r="AA43" s="51"/>
      <c r="AB43" s="74">
        <v>0</v>
      </c>
      <c r="AC43" s="74"/>
      <c r="AD43" s="36" t="s">
        <v>238</v>
      </c>
      <c r="AE43" s="51"/>
      <c r="AF43" s="36" t="s">
        <v>238</v>
      </c>
      <c r="AG43" s="51"/>
      <c r="AH43" s="51">
        <v>0.97599999999999998</v>
      </c>
      <c r="AI43" s="51"/>
      <c r="AJ43" s="51"/>
      <c r="AK43" s="51"/>
      <c r="AL43" s="50"/>
      <c r="AM43" s="50"/>
      <c r="AN43" s="36"/>
      <c r="AO43" s="36"/>
      <c r="AP43" s="36"/>
      <c r="AQ43" s="36"/>
      <c r="AR43" s="35"/>
      <c r="AS43" s="35"/>
      <c r="AT43" s="35"/>
      <c r="AU43" s="35"/>
      <c r="AV43" s="60" t="s">
        <v>246</v>
      </c>
      <c r="AW43" s="60" t="s">
        <v>247</v>
      </c>
    </row>
    <row r="44" spans="1:49" ht="150" customHeight="1" x14ac:dyDescent="0.25">
      <c r="A44" s="55" t="s">
        <v>38</v>
      </c>
      <c r="B44" s="55"/>
      <c r="C44" s="53" t="s">
        <v>217</v>
      </c>
      <c r="D44" s="53" t="s">
        <v>142</v>
      </c>
      <c r="E44" s="53" t="s">
        <v>193</v>
      </c>
      <c r="F44" s="53" t="s">
        <v>222</v>
      </c>
      <c r="G44" s="10">
        <v>1</v>
      </c>
      <c r="H44" s="53" t="s">
        <v>25</v>
      </c>
      <c r="I44" s="53" t="str">
        <f>+I43</f>
        <v>Proceso Gestión Humana</v>
      </c>
      <c r="J44" s="53" t="s">
        <v>141</v>
      </c>
      <c r="K44" s="53" t="str">
        <f>+K43</f>
        <v>Asesor Gestión Humana</v>
      </c>
      <c r="L44" s="38" t="s">
        <v>64</v>
      </c>
      <c r="M44" s="38" t="s">
        <v>64</v>
      </c>
      <c r="N44" s="38" t="s">
        <v>64</v>
      </c>
      <c r="O44" s="38" t="s">
        <v>64</v>
      </c>
      <c r="P44" s="36" t="s">
        <v>64</v>
      </c>
      <c r="Q44" s="36">
        <v>1</v>
      </c>
      <c r="R44" s="36" t="s">
        <v>238</v>
      </c>
      <c r="S44" s="36" t="s">
        <v>238</v>
      </c>
      <c r="T44" s="36" t="s">
        <v>238</v>
      </c>
      <c r="U44" s="36" t="s">
        <v>238</v>
      </c>
      <c r="V44" s="36" t="s">
        <v>238</v>
      </c>
      <c r="W44" s="67">
        <v>1</v>
      </c>
      <c r="X44" s="50">
        <v>0</v>
      </c>
      <c r="Y44" s="50"/>
      <c r="Z44" s="50">
        <v>0</v>
      </c>
      <c r="AA44" s="50"/>
      <c r="AB44" s="50">
        <v>0</v>
      </c>
      <c r="AC44" s="50"/>
      <c r="AD44" s="92"/>
      <c r="AE44" s="42"/>
      <c r="AF44" s="94"/>
      <c r="AG44" s="50"/>
      <c r="AH44" s="50">
        <v>0.70499999999999996</v>
      </c>
      <c r="AI44" s="50"/>
      <c r="AJ44" s="51">
        <v>4.4999999999999998E-2</v>
      </c>
      <c r="AK44" s="48" t="s">
        <v>320</v>
      </c>
      <c r="AL44" s="36">
        <v>0.01</v>
      </c>
      <c r="AM44" s="46" t="s">
        <v>321</v>
      </c>
      <c r="AN44" s="36"/>
      <c r="AO44" s="36"/>
      <c r="AP44" s="36"/>
      <c r="AQ44" s="36"/>
      <c r="AR44" s="35"/>
      <c r="AS44" s="35"/>
      <c r="AT44" s="35"/>
      <c r="AU44" s="35"/>
      <c r="AV44" s="60" t="s">
        <v>248</v>
      </c>
      <c r="AW44" s="60" t="s">
        <v>239</v>
      </c>
    </row>
    <row r="45" spans="1:49" ht="150" customHeight="1" x14ac:dyDescent="0.25">
      <c r="A45" s="55" t="s">
        <v>38</v>
      </c>
      <c r="B45" s="55"/>
      <c r="C45" s="53" t="s">
        <v>108</v>
      </c>
      <c r="D45" s="53" t="s">
        <v>143</v>
      </c>
      <c r="E45" s="53" t="s">
        <v>144</v>
      </c>
      <c r="F45" s="53" t="s">
        <v>266</v>
      </c>
      <c r="G45" s="10">
        <v>1</v>
      </c>
      <c r="H45" s="53" t="s">
        <v>25</v>
      </c>
      <c r="I45" s="53" t="str">
        <f>+I43</f>
        <v>Proceso Gestión Humana</v>
      </c>
      <c r="J45" s="53" t="s">
        <v>141</v>
      </c>
      <c r="K45" s="53" t="str">
        <f>+K43</f>
        <v>Asesor Gestión Humana</v>
      </c>
      <c r="L45" s="38" t="s">
        <v>64</v>
      </c>
      <c r="M45" s="38" t="s">
        <v>64</v>
      </c>
      <c r="N45" s="38" t="s">
        <v>64</v>
      </c>
      <c r="O45" s="38" t="s">
        <v>64</v>
      </c>
      <c r="P45" s="36" t="s">
        <v>64</v>
      </c>
      <c r="Q45" s="36">
        <v>1</v>
      </c>
      <c r="R45" s="36" t="s">
        <v>238</v>
      </c>
      <c r="S45" s="36" t="s">
        <v>238</v>
      </c>
      <c r="T45" s="36" t="s">
        <v>238</v>
      </c>
      <c r="U45" s="36" t="s">
        <v>238</v>
      </c>
      <c r="V45" s="36" t="s">
        <v>238</v>
      </c>
      <c r="W45" s="67">
        <v>1</v>
      </c>
      <c r="X45" s="52">
        <v>16.600000000000001</v>
      </c>
      <c r="Y45" s="52"/>
      <c r="Z45" s="52">
        <v>12.1</v>
      </c>
      <c r="AA45" s="52"/>
      <c r="AB45" s="52">
        <v>23</v>
      </c>
      <c r="AC45" s="52"/>
      <c r="AD45" s="93"/>
      <c r="AE45" s="87"/>
      <c r="AF45" s="95"/>
      <c r="AG45" s="52"/>
      <c r="AH45" s="50">
        <v>0.20699999999999999</v>
      </c>
      <c r="AI45" s="52"/>
      <c r="AJ45" s="50">
        <v>0.19800000000000001</v>
      </c>
      <c r="AK45" s="103" t="s">
        <v>322</v>
      </c>
      <c r="AL45" s="50">
        <v>0.14399999999999999</v>
      </c>
      <c r="AM45" s="103" t="s">
        <v>322</v>
      </c>
      <c r="AN45" s="36"/>
      <c r="AO45" s="36"/>
      <c r="AP45" s="36"/>
      <c r="AQ45" s="36"/>
      <c r="AR45" s="35"/>
      <c r="AS45" s="35"/>
      <c r="AT45" s="35"/>
      <c r="AU45" s="35"/>
      <c r="AV45" s="60" t="s">
        <v>240</v>
      </c>
      <c r="AW45" s="60" t="s">
        <v>249</v>
      </c>
    </row>
    <row r="46" spans="1:49" ht="150" customHeight="1" x14ac:dyDescent="0.25">
      <c r="A46" s="55" t="s">
        <v>38</v>
      </c>
      <c r="B46" s="55"/>
      <c r="C46" s="53" t="s">
        <v>171</v>
      </c>
      <c r="D46" s="53" t="s">
        <v>145</v>
      </c>
      <c r="E46" s="53" t="s">
        <v>146</v>
      </c>
      <c r="F46" s="53" t="s">
        <v>194</v>
      </c>
      <c r="G46" s="10">
        <v>1</v>
      </c>
      <c r="H46" s="53" t="s">
        <v>25</v>
      </c>
      <c r="I46" s="53" t="str">
        <f>+I44</f>
        <v>Proceso Gestión Humana</v>
      </c>
      <c r="J46" s="53" t="s">
        <v>141</v>
      </c>
      <c r="K46" s="53" t="str">
        <f>+K44</f>
        <v>Asesor Gestión Humana</v>
      </c>
      <c r="L46" s="38" t="s">
        <v>64</v>
      </c>
      <c r="M46" s="38" t="s">
        <v>64</v>
      </c>
      <c r="N46" s="38" t="s">
        <v>64</v>
      </c>
      <c r="O46" s="38" t="s">
        <v>64</v>
      </c>
      <c r="P46" s="36" t="s">
        <v>64</v>
      </c>
      <c r="Q46" s="36">
        <v>1</v>
      </c>
      <c r="R46" s="36" t="s">
        <v>238</v>
      </c>
      <c r="S46" s="36" t="s">
        <v>238</v>
      </c>
      <c r="T46" s="36" t="s">
        <v>238</v>
      </c>
      <c r="U46" s="36" t="s">
        <v>238</v>
      </c>
      <c r="V46" s="36" t="s">
        <v>238</v>
      </c>
      <c r="W46" s="67">
        <v>1</v>
      </c>
      <c r="X46" s="36" t="s">
        <v>238</v>
      </c>
      <c r="Y46" s="36"/>
      <c r="Z46" s="36" t="s">
        <v>238</v>
      </c>
      <c r="AA46" s="36"/>
      <c r="AB46" s="36" t="s">
        <v>238</v>
      </c>
      <c r="AC46" s="36"/>
      <c r="AD46" s="36" t="s">
        <v>238</v>
      </c>
      <c r="AE46" s="36"/>
      <c r="AF46" s="36" t="s">
        <v>238</v>
      </c>
      <c r="AG46" s="36"/>
      <c r="AH46" s="98">
        <v>1</v>
      </c>
      <c r="AI46" s="96" t="s">
        <v>309</v>
      </c>
      <c r="AJ46" s="36" t="s">
        <v>238</v>
      </c>
      <c r="AK46" s="35"/>
      <c r="AL46" s="36" t="s">
        <v>238</v>
      </c>
      <c r="AM46" s="36"/>
      <c r="AN46" s="36"/>
      <c r="AO46" s="36"/>
      <c r="AP46" s="36"/>
      <c r="AQ46" s="36"/>
      <c r="AR46" s="35"/>
      <c r="AS46" s="35"/>
      <c r="AT46" s="35"/>
      <c r="AU46" s="35"/>
      <c r="AV46" s="60" t="s">
        <v>241</v>
      </c>
      <c r="AW46" s="60" t="s">
        <v>242</v>
      </c>
    </row>
    <row r="47" spans="1:49" ht="150" customHeight="1" x14ac:dyDescent="0.25">
      <c r="A47" s="55" t="s">
        <v>38</v>
      </c>
      <c r="B47" s="55"/>
      <c r="C47" s="54" t="s">
        <v>197</v>
      </c>
      <c r="D47" s="13" t="s">
        <v>198</v>
      </c>
      <c r="E47" s="13" t="s">
        <v>199</v>
      </c>
      <c r="F47" s="14" t="s">
        <v>200</v>
      </c>
      <c r="G47" s="15">
        <v>0</v>
      </c>
      <c r="H47" s="53" t="s">
        <v>25</v>
      </c>
      <c r="I47" s="14" t="s">
        <v>201</v>
      </c>
      <c r="J47" s="14" t="s">
        <v>141</v>
      </c>
      <c r="K47" s="53" t="str">
        <f t="shared" ref="K47:K51" si="1">+K45</f>
        <v>Asesor Gestión Humana</v>
      </c>
      <c r="L47" s="38" t="s">
        <v>64</v>
      </c>
      <c r="M47" s="38" t="s">
        <v>64</v>
      </c>
      <c r="N47" s="38" t="s">
        <v>64</v>
      </c>
      <c r="O47" s="38" t="s">
        <v>64</v>
      </c>
      <c r="P47" s="36" t="s">
        <v>64</v>
      </c>
      <c r="Q47" s="36">
        <v>0</v>
      </c>
      <c r="R47" s="36" t="s">
        <v>238</v>
      </c>
      <c r="S47" s="36" t="s">
        <v>238</v>
      </c>
      <c r="T47" s="36" t="s">
        <v>238</v>
      </c>
      <c r="U47" s="36" t="s">
        <v>238</v>
      </c>
      <c r="V47" s="36" t="s">
        <v>238</v>
      </c>
      <c r="W47" s="67">
        <v>0</v>
      </c>
      <c r="X47" s="36" t="s">
        <v>238</v>
      </c>
      <c r="Y47" s="36"/>
      <c r="Z47" s="36" t="s">
        <v>238</v>
      </c>
      <c r="AA47" s="36"/>
      <c r="AB47" s="36" t="s">
        <v>238</v>
      </c>
      <c r="AC47" s="36"/>
      <c r="AD47" s="36" t="s">
        <v>238</v>
      </c>
      <c r="AE47" s="36"/>
      <c r="AF47" s="36" t="s">
        <v>238</v>
      </c>
      <c r="AG47" s="36"/>
      <c r="AH47" s="98">
        <v>0</v>
      </c>
      <c r="AI47" s="96" t="s">
        <v>310</v>
      </c>
      <c r="AJ47" s="36" t="s">
        <v>238</v>
      </c>
      <c r="AK47" s="35"/>
      <c r="AL47" s="36" t="s">
        <v>238</v>
      </c>
      <c r="AM47" s="36"/>
      <c r="AN47" s="36"/>
      <c r="AO47" s="36"/>
      <c r="AP47" s="36"/>
      <c r="AQ47" s="36"/>
      <c r="AR47" s="35"/>
      <c r="AS47" s="35"/>
      <c r="AT47" s="35"/>
      <c r="AU47" s="35"/>
      <c r="AV47" s="60" t="s">
        <v>243</v>
      </c>
      <c r="AW47" s="60" t="s">
        <v>250</v>
      </c>
    </row>
    <row r="48" spans="1:49" ht="150" customHeight="1" x14ac:dyDescent="0.25">
      <c r="A48" s="55" t="s">
        <v>38</v>
      </c>
      <c r="B48" s="55"/>
      <c r="C48" s="54" t="s">
        <v>197</v>
      </c>
      <c r="D48" s="13" t="s">
        <v>202</v>
      </c>
      <c r="E48" s="13" t="s">
        <v>203</v>
      </c>
      <c r="F48" s="14" t="s">
        <v>204</v>
      </c>
      <c r="G48" s="15">
        <v>0</v>
      </c>
      <c r="H48" s="53" t="s">
        <v>25</v>
      </c>
      <c r="I48" s="14" t="s">
        <v>201</v>
      </c>
      <c r="J48" s="14" t="s">
        <v>141</v>
      </c>
      <c r="K48" s="53" t="str">
        <f t="shared" si="1"/>
        <v>Asesor Gestión Humana</v>
      </c>
      <c r="L48" s="38" t="s">
        <v>64</v>
      </c>
      <c r="M48" s="38" t="s">
        <v>64</v>
      </c>
      <c r="N48" s="38" t="s">
        <v>64</v>
      </c>
      <c r="O48" s="38" t="s">
        <v>64</v>
      </c>
      <c r="P48" s="38" t="s">
        <v>64</v>
      </c>
      <c r="Q48" s="36">
        <v>0</v>
      </c>
      <c r="R48" s="36" t="s">
        <v>238</v>
      </c>
      <c r="S48" s="36" t="s">
        <v>238</v>
      </c>
      <c r="T48" s="36" t="s">
        <v>238</v>
      </c>
      <c r="U48" s="36" t="s">
        <v>238</v>
      </c>
      <c r="V48" s="36" t="s">
        <v>238</v>
      </c>
      <c r="W48" s="67">
        <v>0</v>
      </c>
      <c r="X48" s="36" t="s">
        <v>238</v>
      </c>
      <c r="Y48" s="36"/>
      <c r="Z48" s="36" t="s">
        <v>238</v>
      </c>
      <c r="AA48" s="36"/>
      <c r="AB48" s="36" t="s">
        <v>238</v>
      </c>
      <c r="AC48" s="36"/>
      <c r="AD48" s="36" t="s">
        <v>238</v>
      </c>
      <c r="AE48" s="36"/>
      <c r="AF48" s="36" t="s">
        <v>238</v>
      </c>
      <c r="AG48" s="36"/>
      <c r="AH48" s="98">
        <v>0</v>
      </c>
      <c r="AI48" s="96" t="s">
        <v>310</v>
      </c>
      <c r="AJ48" s="36" t="s">
        <v>238</v>
      </c>
      <c r="AK48" s="35"/>
      <c r="AL48" s="36" t="s">
        <v>238</v>
      </c>
      <c r="AM48" s="36"/>
      <c r="AN48" s="36"/>
      <c r="AO48" s="36"/>
      <c r="AP48" s="36"/>
      <c r="AQ48" s="36"/>
      <c r="AR48" s="41"/>
      <c r="AS48" s="41"/>
      <c r="AT48" s="41"/>
      <c r="AU48" s="41"/>
      <c r="AV48" s="60" t="s">
        <v>244</v>
      </c>
      <c r="AW48" s="60" t="s">
        <v>245</v>
      </c>
    </row>
    <row r="49" spans="1:54" ht="150" customHeight="1" x14ac:dyDescent="0.25">
      <c r="A49" s="55" t="s">
        <v>38</v>
      </c>
      <c r="B49" s="55"/>
      <c r="C49" s="54" t="s">
        <v>197</v>
      </c>
      <c r="D49" s="16" t="s">
        <v>205</v>
      </c>
      <c r="E49" s="16" t="s">
        <v>206</v>
      </c>
      <c r="F49" s="16" t="s">
        <v>216</v>
      </c>
      <c r="G49" s="15">
        <v>0</v>
      </c>
      <c r="H49" s="53" t="s">
        <v>25</v>
      </c>
      <c r="I49" s="14" t="s">
        <v>201</v>
      </c>
      <c r="J49" s="14" t="s">
        <v>141</v>
      </c>
      <c r="K49" s="53" t="str">
        <f t="shared" si="1"/>
        <v>Asesor Gestión Humana</v>
      </c>
      <c r="L49" s="38" t="s">
        <v>64</v>
      </c>
      <c r="M49" s="38" t="s">
        <v>64</v>
      </c>
      <c r="N49" s="38" t="s">
        <v>64</v>
      </c>
      <c r="O49" s="38" t="s">
        <v>64</v>
      </c>
      <c r="P49" s="36" t="s">
        <v>64</v>
      </c>
      <c r="Q49" s="36">
        <v>0</v>
      </c>
      <c r="R49" s="36" t="s">
        <v>238</v>
      </c>
      <c r="S49" s="36" t="s">
        <v>238</v>
      </c>
      <c r="T49" s="36" t="s">
        <v>238</v>
      </c>
      <c r="U49" s="36" t="s">
        <v>238</v>
      </c>
      <c r="V49" s="36" t="s">
        <v>238</v>
      </c>
      <c r="W49" s="67">
        <v>0</v>
      </c>
      <c r="X49" s="36" t="s">
        <v>238</v>
      </c>
      <c r="Y49" s="36"/>
      <c r="Z49" s="36" t="s">
        <v>238</v>
      </c>
      <c r="AA49" s="36"/>
      <c r="AB49" s="36" t="s">
        <v>238</v>
      </c>
      <c r="AC49" s="36"/>
      <c r="AD49" s="36" t="s">
        <v>238</v>
      </c>
      <c r="AE49" s="36"/>
      <c r="AF49" s="36" t="s">
        <v>238</v>
      </c>
      <c r="AG49" s="36"/>
      <c r="AH49" s="98">
        <v>0</v>
      </c>
      <c r="AI49" s="96" t="s">
        <v>310</v>
      </c>
      <c r="AJ49" s="36" t="s">
        <v>238</v>
      </c>
      <c r="AK49" s="35"/>
      <c r="AL49" s="36" t="s">
        <v>238</v>
      </c>
      <c r="AM49" s="36"/>
      <c r="AN49" s="36"/>
      <c r="AO49" s="36"/>
      <c r="AP49" s="36"/>
      <c r="AQ49" s="36"/>
      <c r="AR49" s="35"/>
      <c r="AS49" s="35"/>
      <c r="AT49" s="35"/>
      <c r="AU49" s="35"/>
      <c r="AV49" s="60" t="s">
        <v>251</v>
      </c>
      <c r="AW49" s="61" t="s">
        <v>286</v>
      </c>
    </row>
    <row r="50" spans="1:54" ht="150" customHeight="1" x14ac:dyDescent="0.25">
      <c r="A50" s="55" t="s">
        <v>38</v>
      </c>
      <c r="B50" s="55"/>
      <c r="C50" s="16" t="s">
        <v>207</v>
      </c>
      <c r="D50" s="13" t="s">
        <v>208</v>
      </c>
      <c r="E50" s="13" t="s">
        <v>209</v>
      </c>
      <c r="F50" s="14" t="s">
        <v>210</v>
      </c>
      <c r="G50" s="15">
        <v>1</v>
      </c>
      <c r="H50" s="53" t="s">
        <v>25</v>
      </c>
      <c r="I50" s="16" t="s">
        <v>201</v>
      </c>
      <c r="J50" s="16" t="s">
        <v>141</v>
      </c>
      <c r="K50" s="53" t="str">
        <f t="shared" si="1"/>
        <v>Asesor Gestión Humana</v>
      </c>
      <c r="L50" s="38" t="s">
        <v>64</v>
      </c>
      <c r="M50" s="38" t="s">
        <v>64</v>
      </c>
      <c r="N50" s="38" t="s">
        <v>64</v>
      </c>
      <c r="O50" s="38" t="s">
        <v>64</v>
      </c>
      <c r="P50" s="36" t="s">
        <v>64</v>
      </c>
      <c r="Q50" s="36">
        <v>1</v>
      </c>
      <c r="R50" s="36" t="s">
        <v>238</v>
      </c>
      <c r="S50" s="36" t="s">
        <v>238</v>
      </c>
      <c r="T50" s="36" t="s">
        <v>238</v>
      </c>
      <c r="U50" s="36" t="s">
        <v>238</v>
      </c>
      <c r="V50" s="36" t="s">
        <v>238</v>
      </c>
      <c r="W50" s="67">
        <v>1</v>
      </c>
      <c r="X50" s="36" t="s">
        <v>238</v>
      </c>
      <c r="Y50" s="36"/>
      <c r="Z50" s="36" t="s">
        <v>238</v>
      </c>
      <c r="AA50" s="36"/>
      <c r="AB50" s="36" t="s">
        <v>238</v>
      </c>
      <c r="AC50" s="36"/>
      <c r="AD50" s="36" t="s">
        <v>238</v>
      </c>
      <c r="AE50" s="36"/>
      <c r="AF50" s="36" t="s">
        <v>238</v>
      </c>
      <c r="AG50" s="36"/>
      <c r="AH50" s="98">
        <v>0.95</v>
      </c>
      <c r="AI50" s="96" t="s">
        <v>311</v>
      </c>
      <c r="AJ50" s="36" t="s">
        <v>238</v>
      </c>
      <c r="AK50" s="35"/>
      <c r="AL50" s="36" t="s">
        <v>238</v>
      </c>
      <c r="AM50" s="36"/>
      <c r="AN50" s="36"/>
      <c r="AO50" s="36"/>
      <c r="AP50" s="36"/>
      <c r="AQ50" s="36"/>
      <c r="AR50" s="35"/>
      <c r="AS50" s="35"/>
      <c r="AT50" s="35"/>
      <c r="AU50" s="35"/>
      <c r="AV50" s="60" t="s">
        <v>252</v>
      </c>
      <c r="AW50" s="60" t="s">
        <v>253</v>
      </c>
    </row>
    <row r="51" spans="1:54" ht="150" customHeight="1" x14ac:dyDescent="0.25">
      <c r="A51" s="55" t="s">
        <v>38</v>
      </c>
      <c r="B51" s="55"/>
      <c r="C51" s="17" t="s">
        <v>211</v>
      </c>
      <c r="D51" s="13" t="s">
        <v>212</v>
      </c>
      <c r="E51" s="13" t="s">
        <v>213</v>
      </c>
      <c r="F51" s="14" t="s">
        <v>218</v>
      </c>
      <c r="G51" s="15">
        <v>1</v>
      </c>
      <c r="H51" s="17" t="s">
        <v>25</v>
      </c>
      <c r="I51" s="16" t="s">
        <v>214</v>
      </c>
      <c r="J51" s="16" t="s">
        <v>141</v>
      </c>
      <c r="K51" s="53" t="str">
        <f t="shared" si="1"/>
        <v>Asesor Gestión Humana</v>
      </c>
      <c r="L51" s="38" t="s">
        <v>64</v>
      </c>
      <c r="M51" s="38" t="s">
        <v>64</v>
      </c>
      <c r="N51" s="38" t="s">
        <v>64</v>
      </c>
      <c r="O51" s="38" t="s">
        <v>64</v>
      </c>
      <c r="P51" s="72" t="s">
        <v>64</v>
      </c>
      <c r="Q51" s="72">
        <v>1</v>
      </c>
      <c r="R51" s="36" t="s">
        <v>238</v>
      </c>
      <c r="S51" s="36" t="s">
        <v>238</v>
      </c>
      <c r="T51" s="36" t="s">
        <v>238</v>
      </c>
      <c r="U51" s="36" t="s">
        <v>238</v>
      </c>
      <c r="V51" s="36" t="s">
        <v>238</v>
      </c>
      <c r="W51" s="77">
        <v>1</v>
      </c>
      <c r="X51" s="36" t="s">
        <v>238</v>
      </c>
      <c r="Y51" s="36"/>
      <c r="Z51" s="36" t="s">
        <v>238</v>
      </c>
      <c r="AA51" s="36"/>
      <c r="AB51" s="36" t="s">
        <v>238</v>
      </c>
      <c r="AC51" s="36"/>
      <c r="AD51" s="36" t="s">
        <v>238</v>
      </c>
      <c r="AE51" s="36"/>
      <c r="AF51" s="36" t="s">
        <v>238</v>
      </c>
      <c r="AG51" s="36"/>
      <c r="AH51" s="99">
        <v>1</v>
      </c>
      <c r="AI51" s="97"/>
      <c r="AJ51" s="36" t="s">
        <v>238</v>
      </c>
      <c r="AK51" s="39"/>
      <c r="AL51" s="36" t="s">
        <v>238</v>
      </c>
      <c r="AM51" s="36"/>
      <c r="AN51" s="36"/>
      <c r="AO51" s="36"/>
      <c r="AP51" s="36"/>
      <c r="AQ51" s="36"/>
      <c r="AR51" s="39"/>
      <c r="AS51" s="39"/>
      <c r="AT51" s="39"/>
      <c r="AU51" s="39"/>
      <c r="AV51" s="60" t="s">
        <v>254</v>
      </c>
      <c r="AW51" s="60" t="s">
        <v>255</v>
      </c>
    </row>
    <row r="52" spans="1:54" ht="150" customHeight="1" x14ac:dyDescent="0.25">
      <c r="A52" s="55" t="s">
        <v>280</v>
      </c>
      <c r="B52" s="55" t="s">
        <v>281</v>
      </c>
      <c r="C52" s="53" t="s">
        <v>108</v>
      </c>
      <c r="D52" s="53" t="s">
        <v>42</v>
      </c>
      <c r="E52" s="53" t="s">
        <v>43</v>
      </c>
      <c r="F52" s="53" t="s">
        <v>44</v>
      </c>
      <c r="G52" s="10">
        <v>1</v>
      </c>
      <c r="H52" s="53" t="s">
        <v>47</v>
      </c>
      <c r="I52" s="53" t="s">
        <v>45</v>
      </c>
      <c r="J52" s="53" t="s">
        <v>46</v>
      </c>
      <c r="K52" s="53" t="s">
        <v>46</v>
      </c>
      <c r="L52" s="51">
        <v>0</v>
      </c>
      <c r="M52" s="51">
        <v>0</v>
      </c>
      <c r="N52" s="74">
        <v>0</v>
      </c>
      <c r="O52" s="51">
        <v>9.9000000000000005E-2</v>
      </c>
      <c r="P52" s="51">
        <v>0.154</v>
      </c>
      <c r="Q52" s="51">
        <v>0</v>
      </c>
      <c r="R52" s="51">
        <v>0.14399999999999999</v>
      </c>
      <c r="S52" s="50">
        <v>3.5000000000000003E-2</v>
      </c>
      <c r="T52" s="50">
        <v>0</v>
      </c>
      <c r="U52" s="50">
        <v>0.122</v>
      </c>
      <c r="V52" s="51">
        <v>6.4000000000000001E-2</v>
      </c>
      <c r="W52" s="67">
        <v>0.38</v>
      </c>
      <c r="X52" s="51">
        <v>0</v>
      </c>
      <c r="Y52" s="51"/>
      <c r="Z52" s="51">
        <v>0</v>
      </c>
      <c r="AA52" s="51"/>
      <c r="AB52" s="74">
        <v>0</v>
      </c>
      <c r="AC52" s="74"/>
      <c r="AD52" s="36" t="s">
        <v>238</v>
      </c>
      <c r="AE52" s="51"/>
      <c r="AF52" s="36" t="s">
        <v>238</v>
      </c>
      <c r="AG52" s="51"/>
      <c r="AH52" s="51">
        <v>0.97599999999999998</v>
      </c>
      <c r="AI52" s="51"/>
      <c r="AJ52" s="51" t="s">
        <v>238</v>
      </c>
      <c r="AK52" s="51"/>
      <c r="AL52" s="50" t="s">
        <v>238</v>
      </c>
      <c r="AM52" s="50"/>
      <c r="AN52" s="50"/>
      <c r="AO52" s="50"/>
      <c r="AP52" s="50"/>
      <c r="AQ52" s="50"/>
      <c r="AR52" s="38"/>
      <c r="AS52" s="38"/>
      <c r="AT52" s="38"/>
      <c r="AU52" s="38"/>
      <c r="AV52" s="53"/>
      <c r="AW52" s="53"/>
    </row>
    <row r="53" spans="1:54" ht="150" customHeight="1" x14ac:dyDescent="0.25">
      <c r="A53" s="55" t="s">
        <v>280</v>
      </c>
      <c r="B53" s="55" t="s">
        <v>281</v>
      </c>
      <c r="C53" s="53" t="s">
        <v>108</v>
      </c>
      <c r="D53" s="53" t="s">
        <v>195</v>
      </c>
      <c r="E53" s="53" t="s">
        <v>48</v>
      </c>
      <c r="F53" s="53" t="s">
        <v>49</v>
      </c>
      <c r="G53" s="10" t="s">
        <v>170</v>
      </c>
      <c r="H53" s="53" t="s">
        <v>50</v>
      </c>
      <c r="I53" s="53" t="s">
        <v>51</v>
      </c>
      <c r="J53" s="53" t="s">
        <v>46</v>
      </c>
      <c r="K53" s="53" t="s">
        <v>46</v>
      </c>
      <c r="L53" s="50">
        <v>9.1496681152250286E-4</v>
      </c>
      <c r="M53" s="50">
        <v>3.6943494411969369E-2</v>
      </c>
      <c r="N53" s="50">
        <v>2.545228973483763E-4</v>
      </c>
      <c r="O53" s="50">
        <v>0.1645239474871619</v>
      </c>
      <c r="P53" s="50">
        <v>7.6390693544624447E-3</v>
      </c>
      <c r="Q53" s="50">
        <v>6.3027416476709106E-2</v>
      </c>
      <c r="R53" s="51">
        <v>8.1000000000000003E-2</v>
      </c>
      <c r="S53" s="36">
        <v>1.4999999999999999E-2</v>
      </c>
      <c r="T53" s="36">
        <v>5.0999999999999997E-2</v>
      </c>
      <c r="U53" s="36">
        <v>2.5000000000000001E-2</v>
      </c>
      <c r="V53" s="36">
        <v>0.09</v>
      </c>
      <c r="W53" s="67">
        <v>0.28999999999999998</v>
      </c>
      <c r="X53" s="50">
        <v>0</v>
      </c>
      <c r="Y53" s="50"/>
      <c r="Z53" s="50">
        <v>0</v>
      </c>
      <c r="AA53" s="50"/>
      <c r="AB53" s="50">
        <v>0</v>
      </c>
      <c r="AC53" s="50"/>
      <c r="AD53" s="50">
        <v>1.7000000000000001E-2</v>
      </c>
      <c r="AE53" s="103" t="s">
        <v>344</v>
      </c>
      <c r="AF53" s="50">
        <v>2E-3</v>
      </c>
      <c r="AG53" s="103" t="s">
        <v>344</v>
      </c>
      <c r="AH53" s="50">
        <v>0.70499999999999996</v>
      </c>
      <c r="AI53" s="50"/>
      <c r="AJ53" s="51">
        <v>4.4999999999999998E-2</v>
      </c>
      <c r="AK53" s="48" t="s">
        <v>320</v>
      </c>
      <c r="AL53" s="36">
        <v>0.01</v>
      </c>
      <c r="AM53" s="46" t="s">
        <v>321</v>
      </c>
      <c r="AN53" s="36"/>
      <c r="AO53" s="36"/>
      <c r="AP53" s="36"/>
      <c r="AQ53" s="36"/>
      <c r="AR53" s="38"/>
      <c r="AS53" s="38"/>
      <c r="AT53" s="38"/>
      <c r="AU53" s="38"/>
      <c r="AV53" s="53"/>
      <c r="AW53" s="53"/>
    </row>
    <row r="54" spans="1:54" ht="150" customHeight="1" x14ac:dyDescent="0.25">
      <c r="A54" s="55" t="s">
        <v>280</v>
      </c>
      <c r="B54" s="55" t="s">
        <v>281</v>
      </c>
      <c r="C54" s="53" t="s">
        <v>108</v>
      </c>
      <c r="D54" s="53" t="s">
        <v>52</v>
      </c>
      <c r="E54" s="53" t="s">
        <v>53</v>
      </c>
      <c r="F54" s="53" t="s">
        <v>54</v>
      </c>
      <c r="G54" s="10" t="s">
        <v>173</v>
      </c>
      <c r="H54" s="53" t="s">
        <v>50</v>
      </c>
      <c r="I54" s="53" t="str">
        <f>+I53</f>
        <v>Sistema de compras e inventarios, presupuesto ejecutado Institucional</v>
      </c>
      <c r="J54" s="53" t="str">
        <f>+J53</f>
        <v>Profesional Universitario UFA</v>
      </c>
      <c r="K54" s="53" t="s">
        <v>46</v>
      </c>
      <c r="L54" s="52">
        <v>74.6290415431518</v>
      </c>
      <c r="M54" s="52">
        <v>23.356679357824834</v>
      </c>
      <c r="N54" s="52">
        <v>11.350004034166478</v>
      </c>
      <c r="O54" s="52">
        <v>12.00997506336911</v>
      </c>
      <c r="P54" s="52">
        <v>8.1599423915515068</v>
      </c>
      <c r="Q54" s="52">
        <v>7.9926633631790338</v>
      </c>
      <c r="R54" s="50">
        <v>8.6999999999999994E-2</v>
      </c>
      <c r="S54" s="50">
        <v>7.2999999999999995E-2</v>
      </c>
      <c r="T54" s="50">
        <v>7.3999999999999996E-2</v>
      </c>
      <c r="U54" s="38">
        <v>6.6</v>
      </c>
      <c r="V54" s="73">
        <v>8</v>
      </c>
      <c r="W54" s="69">
        <v>12</v>
      </c>
      <c r="X54" s="52">
        <v>16.600000000000001</v>
      </c>
      <c r="Y54" s="52"/>
      <c r="Z54" s="52">
        <v>12.1</v>
      </c>
      <c r="AA54" s="52"/>
      <c r="AB54" s="52">
        <v>23</v>
      </c>
      <c r="AC54" s="52"/>
      <c r="AD54" s="52">
        <v>19.8</v>
      </c>
      <c r="AE54" s="104" t="s">
        <v>345</v>
      </c>
      <c r="AF54" s="104">
        <v>15.3</v>
      </c>
      <c r="AG54" s="104" t="s">
        <v>345</v>
      </c>
      <c r="AH54" s="50">
        <v>0.20699999999999999</v>
      </c>
      <c r="AI54" s="52"/>
      <c r="AJ54" s="50">
        <v>0.19800000000000001</v>
      </c>
      <c r="AK54" s="103" t="s">
        <v>322</v>
      </c>
      <c r="AL54" s="50">
        <v>0.14399999999999999</v>
      </c>
      <c r="AM54" s="103" t="s">
        <v>322</v>
      </c>
      <c r="AN54" s="50"/>
      <c r="AO54" s="50"/>
      <c r="AP54" s="38"/>
      <c r="AQ54" s="38"/>
      <c r="AR54" s="38"/>
      <c r="AS54" s="38"/>
      <c r="AT54" s="38"/>
      <c r="AU54" s="38"/>
      <c r="AV54" s="53"/>
      <c r="AW54" s="53"/>
      <c r="AY54" s="9"/>
      <c r="AZ54" s="9"/>
      <c r="BA54" s="9"/>
      <c r="BB54" s="9"/>
    </row>
    <row r="55" spans="1:54" ht="150" customHeight="1" x14ac:dyDescent="0.25">
      <c r="A55" s="55" t="s">
        <v>23</v>
      </c>
      <c r="B55" s="55"/>
      <c r="C55" s="53" t="s">
        <v>217</v>
      </c>
      <c r="D55" s="53" t="s">
        <v>24</v>
      </c>
      <c r="E55" s="53" t="s">
        <v>175</v>
      </c>
      <c r="F55" s="53" t="s">
        <v>176</v>
      </c>
      <c r="G55" s="10">
        <v>0.95</v>
      </c>
      <c r="H55" s="53" t="s">
        <v>25</v>
      </c>
      <c r="I55" s="53" t="s">
        <v>26</v>
      </c>
      <c r="J55" s="53" t="s">
        <v>27</v>
      </c>
      <c r="K55" s="53" t="s">
        <v>27</v>
      </c>
      <c r="L55" s="37" t="s">
        <v>64</v>
      </c>
      <c r="M55" s="37" t="s">
        <v>64</v>
      </c>
      <c r="N55" s="37" t="s">
        <v>64</v>
      </c>
      <c r="O55" s="37" t="s">
        <v>64</v>
      </c>
      <c r="P55" s="36" t="s">
        <v>64</v>
      </c>
      <c r="Q55" s="36">
        <v>1</v>
      </c>
      <c r="R55" s="36" t="s">
        <v>238</v>
      </c>
      <c r="S55" s="36" t="s">
        <v>238</v>
      </c>
      <c r="T55" s="36" t="s">
        <v>238</v>
      </c>
      <c r="U55" s="36" t="s">
        <v>238</v>
      </c>
      <c r="V55" s="36" t="s">
        <v>238</v>
      </c>
      <c r="W55" s="67">
        <v>1</v>
      </c>
      <c r="X55" s="36" t="s">
        <v>238</v>
      </c>
      <c r="Y55" s="36"/>
      <c r="Z55" s="36" t="s">
        <v>238</v>
      </c>
      <c r="AA55" s="36"/>
      <c r="AB55" s="36" t="s">
        <v>238</v>
      </c>
      <c r="AC55" s="36"/>
      <c r="AD55" s="36" t="s">
        <v>238</v>
      </c>
      <c r="AE55" s="36"/>
      <c r="AF55" s="36" t="s">
        <v>238</v>
      </c>
      <c r="AG55" s="36"/>
      <c r="AH55" s="36">
        <v>1</v>
      </c>
      <c r="AI55" s="88" t="s">
        <v>306</v>
      </c>
      <c r="AJ55" s="36" t="s">
        <v>238</v>
      </c>
      <c r="AK55" s="37"/>
      <c r="AL55" s="36" t="s">
        <v>238</v>
      </c>
      <c r="AM55" s="37"/>
      <c r="AN55" s="37"/>
      <c r="AO55" s="37"/>
      <c r="AP55" s="37"/>
      <c r="AQ55" s="37"/>
      <c r="AR55" s="35"/>
      <c r="AS55" s="35"/>
      <c r="AT55" s="35"/>
      <c r="AU55" s="35"/>
      <c r="AV55" s="53"/>
      <c r="AW55" s="53"/>
    </row>
    <row r="56" spans="1:54" ht="150" customHeight="1" x14ac:dyDescent="0.25">
      <c r="A56" s="55" t="s">
        <v>23</v>
      </c>
      <c r="B56" s="55"/>
      <c r="C56" s="53" t="s">
        <v>108</v>
      </c>
      <c r="D56" s="53" t="s">
        <v>28</v>
      </c>
      <c r="E56" s="53" t="s">
        <v>177</v>
      </c>
      <c r="F56" s="53" t="s">
        <v>29</v>
      </c>
      <c r="G56" s="10">
        <v>0.5</v>
      </c>
      <c r="H56" s="53" t="s">
        <v>25</v>
      </c>
      <c r="I56" s="53" t="s">
        <v>30</v>
      </c>
      <c r="J56" s="53" t="s">
        <v>31</v>
      </c>
      <c r="K56" s="53" t="s">
        <v>27</v>
      </c>
      <c r="L56" s="37" t="s">
        <v>64</v>
      </c>
      <c r="M56" s="37" t="s">
        <v>64</v>
      </c>
      <c r="N56" s="37" t="s">
        <v>64</v>
      </c>
      <c r="O56" s="37" t="s">
        <v>64</v>
      </c>
      <c r="P56" s="36" t="s">
        <v>64</v>
      </c>
      <c r="Q56" s="36">
        <v>1</v>
      </c>
      <c r="R56" s="36" t="s">
        <v>238</v>
      </c>
      <c r="S56" s="36" t="s">
        <v>238</v>
      </c>
      <c r="T56" s="36" t="s">
        <v>238</v>
      </c>
      <c r="U56" s="36" t="s">
        <v>238</v>
      </c>
      <c r="V56" s="36" t="s">
        <v>238</v>
      </c>
      <c r="W56" s="67">
        <v>1</v>
      </c>
      <c r="X56" s="36" t="s">
        <v>238</v>
      </c>
      <c r="Y56" s="36"/>
      <c r="Z56" s="36" t="s">
        <v>238</v>
      </c>
      <c r="AA56" s="36"/>
      <c r="AB56" s="36" t="s">
        <v>238</v>
      </c>
      <c r="AC56" s="36"/>
      <c r="AD56" s="36" t="s">
        <v>238</v>
      </c>
      <c r="AE56" s="36"/>
      <c r="AF56" s="36" t="s">
        <v>238</v>
      </c>
      <c r="AG56" s="36"/>
      <c r="AH56" s="36">
        <v>1</v>
      </c>
      <c r="AI56" s="88" t="s">
        <v>307</v>
      </c>
      <c r="AJ56" s="36" t="s">
        <v>238</v>
      </c>
      <c r="AK56" s="37"/>
      <c r="AL56" s="36" t="s">
        <v>238</v>
      </c>
      <c r="AM56" s="37"/>
      <c r="AN56" s="37"/>
      <c r="AO56" s="37"/>
      <c r="AP56" s="37"/>
      <c r="AQ56" s="37"/>
      <c r="AR56" s="35"/>
      <c r="AS56" s="35"/>
      <c r="AT56" s="35"/>
      <c r="AU56" s="35"/>
      <c r="AV56" s="53"/>
      <c r="AW56" s="53"/>
    </row>
    <row r="57" spans="1:54" ht="150" customHeight="1" x14ac:dyDescent="0.25">
      <c r="A57" s="55" t="s">
        <v>23</v>
      </c>
      <c r="B57" s="55"/>
      <c r="C57" s="53" t="s">
        <v>98</v>
      </c>
      <c r="D57" s="53" t="s">
        <v>32</v>
      </c>
      <c r="E57" s="53" t="s">
        <v>178</v>
      </c>
      <c r="F57" s="53" t="s">
        <v>33</v>
      </c>
      <c r="G57" s="10">
        <v>1</v>
      </c>
      <c r="H57" s="53" t="s">
        <v>25</v>
      </c>
      <c r="I57" s="53" t="s">
        <v>34</v>
      </c>
      <c r="J57" s="53" t="s">
        <v>27</v>
      </c>
      <c r="K57" s="53" t="s">
        <v>27</v>
      </c>
      <c r="L57" s="37" t="s">
        <v>64</v>
      </c>
      <c r="M57" s="37" t="s">
        <v>64</v>
      </c>
      <c r="N57" s="37" t="s">
        <v>64</v>
      </c>
      <c r="O57" s="37" t="s">
        <v>64</v>
      </c>
      <c r="P57" s="36" t="s">
        <v>64</v>
      </c>
      <c r="Q57" s="36">
        <v>1</v>
      </c>
      <c r="R57" s="36" t="s">
        <v>238</v>
      </c>
      <c r="S57" s="36" t="s">
        <v>238</v>
      </c>
      <c r="T57" s="36" t="s">
        <v>238</v>
      </c>
      <c r="U57" s="36" t="s">
        <v>238</v>
      </c>
      <c r="V57" s="36" t="s">
        <v>238</v>
      </c>
      <c r="W57" s="67">
        <v>1</v>
      </c>
      <c r="X57" s="36" t="s">
        <v>238</v>
      </c>
      <c r="Y57" s="36"/>
      <c r="Z57" s="36" t="s">
        <v>238</v>
      </c>
      <c r="AA57" s="36"/>
      <c r="AB57" s="36" t="s">
        <v>238</v>
      </c>
      <c r="AC57" s="36"/>
      <c r="AD57" s="36" t="s">
        <v>238</v>
      </c>
      <c r="AE57" s="36"/>
      <c r="AF57" s="36" t="s">
        <v>238</v>
      </c>
      <c r="AG57" s="36"/>
      <c r="AH57" s="36">
        <v>1</v>
      </c>
      <c r="AI57" s="88" t="s">
        <v>308</v>
      </c>
      <c r="AJ57" s="36" t="s">
        <v>238</v>
      </c>
      <c r="AK57" s="37"/>
      <c r="AL57" s="36" t="s">
        <v>238</v>
      </c>
      <c r="AM57" s="37"/>
      <c r="AN57" s="37"/>
      <c r="AO57" s="37"/>
      <c r="AP57" s="37"/>
      <c r="AQ57" s="37"/>
      <c r="AR57" s="35"/>
      <c r="AS57" s="35"/>
      <c r="AT57" s="35"/>
      <c r="AU57" s="35"/>
      <c r="AV57" s="53"/>
      <c r="AW57" s="53"/>
    </row>
  </sheetData>
  <mergeCells count="18">
    <mergeCell ref="B4:B5"/>
    <mergeCell ref="C2:K2"/>
    <mergeCell ref="C4:C5"/>
    <mergeCell ref="A4:A5"/>
    <mergeCell ref="D4:D5"/>
    <mergeCell ref="E4:E5"/>
    <mergeCell ref="F4:F5"/>
    <mergeCell ref="G4:G5"/>
    <mergeCell ref="H4:H5"/>
    <mergeCell ref="I4:I5"/>
    <mergeCell ref="J4:J5"/>
    <mergeCell ref="K4:K5"/>
    <mergeCell ref="AI31:AI33"/>
    <mergeCell ref="AV4:AW4"/>
    <mergeCell ref="L4:W4"/>
    <mergeCell ref="U2:AF2"/>
    <mergeCell ref="U3:AF3"/>
    <mergeCell ref="X4:AU4"/>
  </mergeCells>
  <printOptions horizontalCentered="1"/>
  <pageMargins left="0.70866141732283472" right="0.70866141732283472" top="0.74803149606299213" bottom="0.74803149606299213" header="0.31496062992125984" footer="0.31496062992125984"/>
  <pageSetup paperSize="8" scale="10" orientation="landscape" r:id="rId1"/>
  <rowBreaks count="1" manualBreakCount="1">
    <brk id="42"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C6:J31"/>
  <sheetViews>
    <sheetView topLeftCell="A20" workbookViewId="0">
      <selection activeCell="J22" sqref="J22"/>
    </sheetView>
  </sheetViews>
  <sheetFormatPr baseColWidth="10" defaultRowHeight="15" x14ac:dyDescent="0.25"/>
  <cols>
    <col min="3" max="3" width="28.140625" bestFit="1" customWidth="1"/>
    <col min="4" max="4" width="23" customWidth="1"/>
    <col min="5" max="5" width="17.42578125" customWidth="1"/>
    <col min="6" max="6" width="16" customWidth="1"/>
    <col min="7" max="7" width="16.5703125" customWidth="1"/>
    <col min="8" max="8" width="17" customWidth="1"/>
    <col min="9" max="9" width="2.7109375" bestFit="1" customWidth="1"/>
    <col min="10" max="10" width="35.42578125" customWidth="1"/>
  </cols>
  <sheetData>
    <row r="6" spans="3:10" ht="78.75" x14ac:dyDescent="0.4">
      <c r="C6" s="21"/>
      <c r="D6" s="25" t="s">
        <v>225</v>
      </c>
      <c r="E6" s="25" t="s">
        <v>226</v>
      </c>
      <c r="F6" s="25" t="s">
        <v>227</v>
      </c>
      <c r="G6" s="25" t="s">
        <v>228</v>
      </c>
      <c r="H6" s="22"/>
    </row>
    <row r="7" spans="3:10" ht="26.25" x14ac:dyDescent="0.4">
      <c r="C7" s="27">
        <v>42278</v>
      </c>
      <c r="D7" s="25">
        <v>34</v>
      </c>
      <c r="E7" s="25">
        <v>14</v>
      </c>
      <c r="F7" s="25">
        <v>14</v>
      </c>
      <c r="G7" s="25">
        <v>35</v>
      </c>
      <c r="H7" s="2">
        <f t="shared" ref="H7:H11" si="0">+(D7+E7)/(F7+G7)</f>
        <v>0.97959183673469385</v>
      </c>
    </row>
    <row r="8" spans="3:10" ht="26.25" x14ac:dyDescent="0.4">
      <c r="C8" s="27">
        <v>42309</v>
      </c>
      <c r="D8" s="25">
        <v>31</v>
      </c>
      <c r="E8" s="25">
        <v>20</v>
      </c>
      <c r="F8" s="25">
        <v>20</v>
      </c>
      <c r="G8" s="25">
        <v>33</v>
      </c>
      <c r="H8" s="2">
        <f t="shared" si="0"/>
        <v>0.96226415094339623</v>
      </c>
    </row>
    <row r="9" spans="3:10" ht="26.25" x14ac:dyDescent="0.4">
      <c r="C9" s="27">
        <v>42339</v>
      </c>
      <c r="D9" s="25">
        <v>21</v>
      </c>
      <c r="E9" s="25">
        <v>14</v>
      </c>
      <c r="F9" s="25">
        <v>14</v>
      </c>
      <c r="G9" s="25">
        <v>21</v>
      </c>
      <c r="H9" s="2">
        <f t="shared" si="0"/>
        <v>1</v>
      </c>
    </row>
    <row r="10" spans="3:10" ht="26.25" x14ac:dyDescent="0.4">
      <c r="C10" s="27">
        <v>42370</v>
      </c>
      <c r="D10" s="25">
        <v>27</v>
      </c>
      <c r="E10" s="25">
        <v>13</v>
      </c>
      <c r="F10" s="25">
        <v>13</v>
      </c>
      <c r="G10" s="25">
        <v>29</v>
      </c>
      <c r="H10" s="2">
        <f t="shared" si="0"/>
        <v>0.95238095238095233</v>
      </c>
    </row>
    <row r="11" spans="3:10" ht="26.25" x14ac:dyDescent="0.4">
      <c r="C11" s="27">
        <v>42401</v>
      </c>
      <c r="D11" s="25">
        <v>14</v>
      </c>
      <c r="E11" s="25">
        <v>15</v>
      </c>
      <c r="F11" s="25">
        <v>15</v>
      </c>
      <c r="G11" s="25">
        <v>15</v>
      </c>
      <c r="H11" s="2">
        <f t="shared" si="0"/>
        <v>0.96666666666666667</v>
      </c>
    </row>
    <row r="12" spans="3:10" ht="26.25" x14ac:dyDescent="0.4">
      <c r="C12" s="27">
        <v>42430</v>
      </c>
      <c r="D12" s="18">
        <v>13</v>
      </c>
      <c r="E12" s="18">
        <v>9</v>
      </c>
      <c r="F12" s="18">
        <v>9</v>
      </c>
      <c r="G12" s="18">
        <v>15</v>
      </c>
      <c r="H12" s="31">
        <f>+(D12+E12)/(F12+G12)</f>
        <v>0.91666666666666663</v>
      </c>
    </row>
    <row r="13" spans="3:10" ht="32.25" x14ac:dyDescent="0.4">
      <c r="C13" s="27">
        <v>42461</v>
      </c>
      <c r="D13" s="18">
        <v>10</v>
      </c>
      <c r="E13" s="18">
        <v>13</v>
      </c>
      <c r="F13" s="18">
        <v>13</v>
      </c>
      <c r="G13" s="18">
        <v>14</v>
      </c>
      <c r="H13" s="32">
        <f t="shared" ref="H13:H14" si="1">+(D13+E13)/(F13+G13)</f>
        <v>0.85185185185185186</v>
      </c>
      <c r="I13" s="24" t="s">
        <v>229</v>
      </c>
      <c r="J13" s="29" t="s">
        <v>230</v>
      </c>
    </row>
    <row r="14" spans="3:10" ht="43.5" customHeight="1" x14ac:dyDescent="0.4">
      <c r="C14" s="27">
        <v>42491</v>
      </c>
      <c r="D14" s="18">
        <v>11</v>
      </c>
      <c r="E14" s="18">
        <v>13</v>
      </c>
      <c r="F14" s="18">
        <v>13</v>
      </c>
      <c r="G14" s="18">
        <v>12</v>
      </c>
      <c r="H14" s="31">
        <f t="shared" si="1"/>
        <v>0.96</v>
      </c>
      <c r="J14" s="29" t="s">
        <v>231</v>
      </c>
    </row>
    <row r="19" spans="3:8" ht="105" x14ac:dyDescent="0.4">
      <c r="D19" s="25" t="s">
        <v>232</v>
      </c>
      <c r="E19" s="25" t="s">
        <v>233</v>
      </c>
    </row>
    <row r="20" spans="3:8" ht="26.25" x14ac:dyDescent="0.4">
      <c r="C20" s="28">
        <v>42278</v>
      </c>
      <c r="D20" s="25">
        <v>13</v>
      </c>
      <c r="E20" s="25">
        <v>13</v>
      </c>
      <c r="F20" s="2">
        <f t="shared" ref="F20:F24" si="2">+E20/D20</f>
        <v>1</v>
      </c>
    </row>
    <row r="21" spans="3:8" ht="26.25" x14ac:dyDescent="0.4">
      <c r="C21" s="28">
        <v>42309</v>
      </c>
      <c r="D21" s="25">
        <v>9</v>
      </c>
      <c r="E21" s="25">
        <v>9</v>
      </c>
      <c r="F21" s="2">
        <f t="shared" si="2"/>
        <v>1</v>
      </c>
    </row>
    <row r="22" spans="3:8" ht="26.25" x14ac:dyDescent="0.4">
      <c r="C22" s="28">
        <v>42339</v>
      </c>
      <c r="D22" s="25">
        <v>4</v>
      </c>
      <c r="E22" s="25">
        <v>4</v>
      </c>
      <c r="F22" s="2">
        <f t="shared" si="2"/>
        <v>1</v>
      </c>
    </row>
    <row r="23" spans="3:8" ht="26.25" x14ac:dyDescent="0.4">
      <c r="C23" s="28">
        <v>42370</v>
      </c>
      <c r="D23" s="25">
        <v>5</v>
      </c>
      <c r="E23" s="25">
        <v>5</v>
      </c>
      <c r="F23" s="2">
        <f t="shared" si="2"/>
        <v>1</v>
      </c>
    </row>
    <row r="24" spans="3:8" ht="26.25" x14ac:dyDescent="0.4">
      <c r="C24" s="28">
        <v>42401</v>
      </c>
      <c r="D24" s="25">
        <v>8</v>
      </c>
      <c r="E24" s="25">
        <v>8</v>
      </c>
      <c r="F24" s="2">
        <f t="shared" si="2"/>
        <v>1</v>
      </c>
    </row>
    <row r="25" spans="3:8" ht="26.25" x14ac:dyDescent="0.4">
      <c r="C25" s="28">
        <v>42430</v>
      </c>
      <c r="D25" s="18">
        <v>8</v>
      </c>
      <c r="E25" s="18">
        <v>8</v>
      </c>
      <c r="F25" s="2">
        <f>+E25/D25</f>
        <v>1</v>
      </c>
    </row>
    <row r="26" spans="3:8" ht="26.25" x14ac:dyDescent="0.4">
      <c r="C26" s="28">
        <v>42461</v>
      </c>
      <c r="D26" s="18">
        <v>9</v>
      </c>
      <c r="E26" s="18">
        <v>9</v>
      </c>
      <c r="F26" s="2">
        <f t="shared" ref="F26:F27" si="3">+E26/D26</f>
        <v>1</v>
      </c>
    </row>
    <row r="27" spans="3:8" ht="62.25" x14ac:dyDescent="0.4">
      <c r="C27" s="28">
        <v>42491</v>
      </c>
      <c r="D27" s="18">
        <v>9</v>
      </c>
      <c r="E27" s="18">
        <v>5</v>
      </c>
      <c r="F27" s="23">
        <f t="shared" si="3"/>
        <v>0.55555555555555558</v>
      </c>
      <c r="G27" s="24" t="s">
        <v>229</v>
      </c>
      <c r="H27" s="29" t="s">
        <v>234</v>
      </c>
    </row>
    <row r="28" spans="3:8" ht="30" x14ac:dyDescent="0.25">
      <c r="H28" s="30" t="s">
        <v>235</v>
      </c>
    </row>
    <row r="29" spans="3:8" x14ac:dyDescent="0.25">
      <c r="H29" s="26"/>
    </row>
    <row r="30" spans="3:8" x14ac:dyDescent="0.25">
      <c r="H30" s="26"/>
    </row>
    <row r="31" spans="3:8" x14ac:dyDescent="0.25">
      <c r="H31" s="26"/>
    </row>
  </sheetData>
  <pageMargins left="0.7" right="0.7" top="0.75" bottom="0.75" header="0.3" footer="0.3"/>
  <pageSetup scale="63"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Desempeño de Procesos</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TSLSalinas</dc:creator>
  <cp:lastModifiedBy>Jorge Hernan Henao Zuluaga</cp:lastModifiedBy>
  <cp:lastPrinted>2017-08-10T15:24:42Z</cp:lastPrinted>
  <dcterms:created xsi:type="dcterms:W3CDTF">2015-10-21T14:05:02Z</dcterms:created>
  <dcterms:modified xsi:type="dcterms:W3CDTF">2018-10-01T20:07:07Z</dcterms:modified>
</cp:coreProperties>
</file>